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docs.live.net/241c09fc66da685e/Робочий стіл/РОВ/ММР ЗО/Рішення/23 сесія/для сайта/2/"/>
    </mc:Choice>
  </mc:AlternateContent>
  <xr:revisionPtr revIDLastSave="0" documentId="8_{3F6B686D-F5A3-4751-9815-9ED107EB7D4E}" xr6:coauthVersionLast="47" xr6:coauthVersionMax="47" xr10:uidLastSave="{00000000-0000-0000-0000-000000000000}"/>
  <bookViews>
    <workbookView xWindow="-108" yWindow="-108" windowWidth="23256" windowHeight="12456" tabRatio="669"/>
  </bookViews>
  <sheets>
    <sheet name="Лист1  (3)" sheetId="7" r:id="rId1"/>
  </sheets>
  <definedNames>
    <definedName name="_xlnm.Print_Titles" localSheetId="0">'Лист1  (3)'!$11:$11</definedName>
    <definedName name="_xlnm.Print_Area" localSheetId="0">'Лист1  (3)'!$A$1:$J$108</definedName>
  </definedNames>
  <calcPr calcId="191029" fullCalcOnLoad="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1" i="7" l="1"/>
  <c r="G71" i="7"/>
  <c r="H72" i="7"/>
  <c r="H24" i="7"/>
  <c r="G26" i="7"/>
  <c r="G27" i="7"/>
  <c r="J14" i="7"/>
  <c r="G15" i="7"/>
  <c r="H23" i="7"/>
  <c r="G23" i="7"/>
  <c r="G28" i="7"/>
  <c r="G25" i="7"/>
  <c r="I17" i="7"/>
  <c r="H17" i="7"/>
  <c r="H18" i="7"/>
  <c r="G18" i="7"/>
  <c r="I24" i="7"/>
  <c r="G24" i="7"/>
  <c r="J24" i="7"/>
  <c r="H38" i="7"/>
  <c r="H41" i="7"/>
  <c r="H44" i="7"/>
  <c r="H49" i="7"/>
  <c r="G55" i="7"/>
  <c r="G54" i="7"/>
  <c r="G53" i="7"/>
  <c r="G52" i="7"/>
  <c r="G51" i="7"/>
  <c r="G50" i="7"/>
  <c r="I49" i="7"/>
  <c r="G49" i="7"/>
  <c r="J49" i="7"/>
  <c r="G96" i="7"/>
  <c r="H93" i="7"/>
  <c r="I93" i="7"/>
  <c r="J93" i="7"/>
  <c r="G94" i="7"/>
  <c r="G95" i="7"/>
  <c r="H73" i="7"/>
  <c r="G73" i="7"/>
  <c r="J69" i="7"/>
  <c r="G69" i="7"/>
  <c r="H65" i="7"/>
  <c r="G65" i="7"/>
  <c r="J66" i="7"/>
  <c r="J67" i="7"/>
  <c r="J68" i="7"/>
  <c r="J70" i="7"/>
  <c r="G66" i="7"/>
  <c r="G67" i="7"/>
  <c r="G68" i="7"/>
  <c r="G58" i="7"/>
  <c r="G45" i="7"/>
  <c r="G44" i="7"/>
  <c r="I44" i="7"/>
  <c r="J44" i="7"/>
  <c r="G46" i="7"/>
  <c r="J41" i="7"/>
  <c r="I41" i="7"/>
  <c r="G41" i="7"/>
  <c r="G43" i="7"/>
  <c r="H39" i="7"/>
  <c r="H32" i="7"/>
  <c r="J33" i="7"/>
  <c r="G33" i="7"/>
  <c r="J31" i="7"/>
  <c r="J30" i="7"/>
  <c r="J29" i="7"/>
  <c r="I38" i="7"/>
  <c r="I32" i="7"/>
  <c r="G30" i="7"/>
  <c r="G31" i="7"/>
  <c r="G34" i="7"/>
  <c r="I29" i="7"/>
  <c r="H29" i="7"/>
  <c r="G29" i="7"/>
  <c r="G21" i="7"/>
  <c r="G48" i="7"/>
  <c r="G47" i="7"/>
  <c r="G99" i="7"/>
  <c r="G35" i="7"/>
  <c r="G36" i="7"/>
  <c r="G37" i="7"/>
  <c r="G40" i="7"/>
  <c r="G16" i="7"/>
  <c r="G64" i="7"/>
  <c r="G97" i="7"/>
  <c r="J81" i="7"/>
  <c r="J82" i="7"/>
  <c r="I79" i="7"/>
  <c r="J79" i="7"/>
  <c r="I86" i="7"/>
  <c r="G86" i="7"/>
  <c r="I85" i="7"/>
  <c r="G85" i="7"/>
  <c r="I84" i="7"/>
  <c r="G84" i="7"/>
  <c r="J84" i="7"/>
  <c r="I83" i="7"/>
  <c r="J83" i="7"/>
  <c r="G98" i="7"/>
  <c r="J32" i="7"/>
  <c r="J100" i="7"/>
  <c r="I91" i="7"/>
  <c r="J91" i="7"/>
  <c r="H91" i="7"/>
  <c r="G91" i="7"/>
  <c r="G76" i="7"/>
  <c r="G22" i="7"/>
  <c r="I80" i="7"/>
  <c r="G80" i="7"/>
  <c r="I60" i="7"/>
  <c r="G60" i="7"/>
  <c r="G56" i="7"/>
  <c r="I59" i="7"/>
  <c r="G59" i="7"/>
  <c r="G19" i="7"/>
  <c r="G42" i="7"/>
  <c r="G82" i="7"/>
  <c r="G92" i="7"/>
  <c r="G20" i="7"/>
  <c r="J71" i="7"/>
  <c r="G78" i="7"/>
  <c r="G75" i="7"/>
  <c r="G90" i="7"/>
  <c r="G89" i="7"/>
  <c r="J77" i="7"/>
  <c r="J62" i="7"/>
  <c r="G57" i="7"/>
  <c r="G87" i="7"/>
  <c r="J63" i="7"/>
  <c r="G63" i="7"/>
  <c r="G62" i="7"/>
  <c r="G61" i="7"/>
  <c r="J58" i="7"/>
  <c r="G88" i="7"/>
  <c r="J61" i="7"/>
  <c r="G77" i="7"/>
  <c r="G70" i="7"/>
  <c r="G81" i="7"/>
  <c r="G74" i="7"/>
  <c r="J57" i="7"/>
  <c r="G93" i="7"/>
  <c r="J59" i="7"/>
  <c r="J86" i="7"/>
  <c r="H14" i="7"/>
  <c r="G38" i="7"/>
  <c r="J85" i="7"/>
  <c r="G17" i="7"/>
  <c r="G83" i="7"/>
  <c r="G39" i="7"/>
  <c r="I14" i="7"/>
  <c r="G79" i="7"/>
  <c r="J60" i="7"/>
  <c r="G14" i="7"/>
  <c r="J80" i="7"/>
  <c r="J56" i="7"/>
  <c r="H56" i="7"/>
  <c r="G72" i="7"/>
  <c r="G32" i="7"/>
  <c r="H100" i="7"/>
  <c r="I56" i="7"/>
  <c r="I100" i="7"/>
  <c r="G100" i="7"/>
</calcChain>
</file>

<file path=xl/sharedStrings.xml><?xml version="1.0" encoding="utf-8"?>
<sst xmlns="http://schemas.openxmlformats.org/spreadsheetml/2006/main" count="466" uniqueCount="282">
  <si>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</si>
  <si>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</si>
  <si>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</si>
  <si>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</si>
  <si>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</si>
  <si>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</si>
  <si>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</si>
  <si>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</si>
  <si>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</si>
  <si>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</si>
  <si>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</si>
  <si>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</si>
  <si>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</si>
  <si>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</si>
  <si>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</si>
  <si>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</si>
  <si>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</si>
  <si>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</si>
  <si>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</si>
  <si>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</si>
  <si>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</si>
  <si>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</si>
  <si>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</si>
  <si>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</si>
  <si>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</si>
  <si>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</si>
  <si>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</si>
  <si>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</si>
  <si>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</si>
  <si>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</si>
  <si>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</si>
  <si>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</si>
  <si>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</si>
  <si>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</si>
  <si>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</si>
  <si>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</si>
  <si>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</si>
  <si>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</si>
  <si>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</si>
  <si>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</si>
  <si>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</si>
  <si>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</si>
  <si>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</si>
  <si>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</si>
  <si>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</si>
  <si>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</si>
  <si>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</si>
  <si>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</si>
  <si>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</si>
  <si>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</si>
  <si>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</si>
  <si>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</si>
  <si>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</si>
  <si>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</si>
  <si>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</si>
  <si>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</si>
  <si>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</si>
  <si>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</si>
  <si>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</si>
  <si>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</si>
  <si>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</si>
  <si>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</si>
  <si>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</si>
  <si>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</si>
  <si>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</si>
  <si>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</si>
  <si>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</si>
  <si>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</si>
  <si>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</si>
  <si>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</si>
  <si>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</si>
  <si>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</si>
  <si>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</si>
  <si>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</si>
  <si>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</si>
  <si>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</si>
  <si>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</si>
  <si>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</si>
  <si>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</si>
  <si>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</si>
  <si>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</si>
  <si>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</si>
  <si>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</si>
  <si>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</si>
  <si>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</si>
  <si>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</si>
  <si>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</si>
  <si>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</si>
  <si>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</si>
  <si>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</si>
  <si>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</si>
  <si>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</si>
  <si>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</si>
  <si>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</si>
  <si>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</si>
  <si>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</si>
  <si>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</si>
  <si>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</si>
  <si>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</si>
  <si>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</si>
  <si>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Олександр ГРИНЧАК</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</si>
  <si>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</si>
  <si>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Виконуючий обов’язки начальника фінансового управління Мелітопольської міської ради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</si>
  <si>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</si>
  <si>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</si>
  <si>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</si>
  <si>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</si>
  <si>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</si>
  <si>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</si>
  <si>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</si>
  <si>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</si>
  <si>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</si>
  <si>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</si>
  <si>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</si>
  <si>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</si>
  <si>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</si>
  <si>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</si>
  <si>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</si>
  <si>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</si>
  <si>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</si>
  <si>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</si>
  <si>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</si>
  <si>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</si>
  <si>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</si>
  <si>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</si>
  <si>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</si>
  <si>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</si>
  <si>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</si>
  <si>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</si>
  <si>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</si>
  <si>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</si>
  <si>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</si>
  <si>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</si>
  <si>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</si>
  <si>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</si>
  <si>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</si>
  <si>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</si>
  <si>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№2/45</t>
  </si>
  <si>
    <t>07.11.2022 №2/46</t>
  </si>
  <si>
    <t>07.11.2022 №2/50</t>
  </si>
  <si>
    <t>07.11.2022 №2/51</t>
  </si>
  <si>
    <t>07.11.2022 №2/52</t>
  </si>
  <si>
    <t>07.11.2022№2/53</t>
  </si>
  <si>
    <t>07.11.2022 №2/55</t>
  </si>
  <si>
    <t>07.11.2022 №2/56</t>
  </si>
  <si>
    <t>07.11.2022 №2/57</t>
  </si>
  <si>
    <t>07.11.2022№2/69</t>
  </si>
  <si>
    <t>07.11.2022№2/90</t>
  </si>
  <si>
    <t>07.11.2022 №2/70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</si>
  <si>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</si>
  <si>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</si>
  <si>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</si>
  <si>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</si>
  <si>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</si>
  <si>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</si>
  <si>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</si>
  <si>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</si>
  <si>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</si>
  <si>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</si>
  <si>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</si>
  <si>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</si>
  <si>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</si>
  <si>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</si>
  <si>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</si>
  <si>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</si>
  <si>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</si>
  <si>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</si>
  <si>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</si>
  <si>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</si>
  <si>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</si>
  <si>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</si>
  <si>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</si>
  <si>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</si>
  <si>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</si>
  <si>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</si>
  <si>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</si>
  <si>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</si>
  <si>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</si>
  <si>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</si>
  <si>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</si>
  <si>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</si>
  <si>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</si>
  <si>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</si>
  <si>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</si>
  <si>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</si>
  <si>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</si>
  <si>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</si>
  <si>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</si>
  <si>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</si>
  <si>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</si>
  <si>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</si>
  <si>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</si>
  <si>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</si>
  <si>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 2/105</t>
  </si>
  <si>
    <t>15.02.2023 №2/1</t>
  </si>
  <si>
    <t>07.11.2022№2/52</t>
  </si>
  <si>
    <t>07.11.2022 № 2/95</t>
  </si>
  <si>
    <t>07.11.2022 № 2/104</t>
  </si>
  <si>
    <t xml:space="preserve">07.11.2022 №2/97 </t>
  </si>
  <si>
    <t>07.11.2022 № 2/87</t>
  </si>
  <si>
    <t>15.02.2023 №2/4</t>
  </si>
  <si>
    <t>07.11.2022 № 2/116</t>
  </si>
  <si>
    <t>15.02.2023 №2/2</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</si>
  <si>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</si>
  <si>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</si>
  <si>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</si>
  <si>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</si>
  <si>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</si>
  <si>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</si>
  <si>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</si>
  <si>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</si>
  <si>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</si>
  <si>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</si>
  <si>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</si>
  <si>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</si>
  <si>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</si>
  <si>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</si>
  <si>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</si>
  <si>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</si>
  <si>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</si>
  <si>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</si>
  <si>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</si>
  <si>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</si>
  <si>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</si>
  <si>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</si>
  <si>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</si>
  <si>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</si>
  <si>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</si>
  <si>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</si>
  <si>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</si>
  <si>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</si>
  <si>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</si>
  <si>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</si>
  <si>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</si>
  <si>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</si>
  <si>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</si>
  <si>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</si>
  <si>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</si>
  <si>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</si>
  <si>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</si>
  <si>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</si>
  <si>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</si>
  <si>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</si>
  <si>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</si>
  <si>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</si>
  <si>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</si>
  <si>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</si>
  <si>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</si>
  <si>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</si>
  <si>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</si>
  <si>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</si>
  <si>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</si>
  <si>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</si>
  <si>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</si>
  <si>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</si>
  <si>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</si>
  <si>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</si>
  <si>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</si>
  <si>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</si>
  <si>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</si>
  <si>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</si>
  <si>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</si>
  <si>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</si>
  <si>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</si>
  <si>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</si>
  <si>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</si>
  <si>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</si>
  <si>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</si>
  <si>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</si>
  <si>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</si>
  <si>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29.03.2023 №1/3</t>
  </si>
  <si>
    <t>29.03.2023 № 1/4</t>
  </si>
  <si>
    <t>29.03.2023 № 1/5</t>
  </si>
  <si>
    <t>29.03.2023 № 1/6</t>
  </si>
  <si>
    <t>29.03.2023 № 1/12</t>
  </si>
  <si>
    <t>до рішення 23 сесії Мелітопольської міської ради Запорізької області  VIII скликання                                        від 29.03.2023  № 2</t>
  </si>
  <si>
    <t>07.11.2022 № 2/81</t>
  </si>
  <si>
    <t>07.11.2022 № 2/79</t>
  </si>
  <si>
    <t>07.11.2022 № 2/54</t>
  </si>
  <si>
    <t>07.11.2022 № 2/96</t>
  </si>
  <si>
    <t>07.11.2022 № 2/115</t>
  </si>
  <si>
    <t>07.11.2022 № 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</si>
</sst>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6"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name val="Arial"/>
      <family val="2"/>
      <charset val="204"/>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57">
    <xf numFmtId="0" fontId="0" fillId="0" borderId="0" xfId="0"/>
    <xf numFmtId="49" fontId="6" fillId="2" borderId="0" xfId="0" applyNumberFormat="1" applyFont="1" applyFill="1" applyAlignment="1">
      <alignment horizontal="right"/>
    </xf>
    <xf numFmtId="49" fontId="12" fillId="2" borderId="0" xfId="0" applyNumberFormat="1" applyFont="1" applyFill="1" applyAlignment="1">
      <alignment horizontal="center"/>
    </xf>
    <xf numFmtId="49" fontId="4" fillId="2" borderId="0" xfId="0" applyNumberFormat="1" applyFont="1" applyFill="1" applyAlignment="1">
      <alignment horizontal="left"/>
    </xf>
    <xf numFmtId="49" fontId="8" fillId="2" borderId="4" xfId="0" applyNumberFormat="1" applyFont="1" applyFill="1" applyBorder="1" applyAlignment="1">
      <alignment horizontal="center" wrapText="1"/>
    </xf>
    <xf numFmtId="49" fontId="5" fillId="2"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49" fontId="4" fillId="2" borderId="6" xfId="0" applyNumberFormat="1" applyFont="1" applyFill="1" applyBorder="1" applyAlignment="1">
      <alignment horizontal="right"/>
    </xf>
    <xf numFmtId="49" fontId="4" fillId="2" borderId="0" xfId="0" applyNumberFormat="1" applyFont="1" applyFill="1" applyAlignment="1">
      <alignment horizontal="right"/>
    </xf>
    <xf numFmtId="49" fontId="7" fillId="2" borderId="4" xfId="0" applyNumberFormat="1" applyFont="1" applyFill="1" applyBorder="1" applyAlignment="1">
      <alignment horizontal="right"/>
    </xf>
    <xf numFmtId="49" fontId="7" fillId="2" borderId="4" xfId="0" applyNumberFormat="1" applyFont="1" applyFill="1" applyBorder="1" applyAlignment="1">
      <alignment horizontal="right" vertical="center"/>
    </xf>
    <xf numFmtId="0" fontId="6" fillId="2" borderId="0" xfId="0" applyFont="1" applyFill="1"/>
    <xf numFmtId="0" fontId="6" fillId="2" borderId="0" xfId="0" applyFont="1" applyFill="1" applyAlignment="1">
      <alignment horizontal="center"/>
    </xf>
    <xf numFmtId="0" fontId="8" fillId="2" borderId="0" xfId="0" applyFont="1" applyFill="1"/>
    <xf numFmtId="0" fontId="6" fillId="2" borderId="0" xfId="0" applyFont="1" applyFill="1" applyAlignment="1"/>
    <xf numFmtId="0" fontId="8" fillId="2" borderId="0" xfId="0" applyFont="1" applyFill="1" applyAlignment="1">
      <alignment wrapText="1"/>
    </xf>
    <xf numFmtId="49" fontId="7" fillId="2" borderId="0" xfId="0" applyNumberFormat="1" applyFont="1" applyFill="1" applyAlignment="1">
      <alignment horizontal="center"/>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7" fillId="2" borderId="9" xfId="0" applyNumberFormat="1" applyFont="1" applyFill="1" applyBorder="1" applyAlignment="1" applyProtection="1">
      <alignment horizontal="center" vertical="top" wrapText="1"/>
      <protection locked="0"/>
    </xf>
    <xf numFmtId="0" fontId="7" fillId="2" borderId="9" xfId="0" applyFont="1" applyFill="1" applyBorder="1" applyAlignment="1" applyProtection="1">
      <alignment vertical="top" wrapText="1"/>
      <protection locked="0"/>
    </xf>
    <xf numFmtId="0" fontId="5" fillId="2" borderId="9" xfId="0" applyFont="1" applyFill="1" applyBorder="1" applyAlignment="1" applyProtection="1">
      <alignment vertical="center" wrapText="1"/>
      <protection locked="0"/>
    </xf>
    <xf numFmtId="0" fontId="5" fillId="2" borderId="9" xfId="0" applyFont="1" applyFill="1" applyBorder="1" applyAlignment="1" applyProtection="1">
      <alignment horizontal="center" vertical="center" wrapText="1"/>
      <protection locked="0"/>
    </xf>
    <xf numFmtId="4" fontId="7" fillId="2" borderId="9" xfId="0" applyNumberFormat="1" applyFont="1" applyFill="1" applyBorder="1" applyAlignment="1" applyProtection="1">
      <alignment horizontal="center" vertical="center" wrapText="1"/>
      <protection locked="0"/>
    </xf>
    <xf numFmtId="4" fontId="7" fillId="2" borderId="9" xfId="0" applyNumberFormat="1" applyFont="1" applyFill="1" applyBorder="1" applyAlignment="1">
      <alignment horizontal="center" vertical="center" wrapText="1"/>
    </xf>
    <xf numFmtId="0" fontId="4" fillId="2" borderId="9" xfId="0" applyFont="1" applyFill="1" applyBorder="1" applyAlignment="1" applyProtection="1">
      <alignment vertical="top" wrapText="1"/>
      <protection locked="0"/>
    </xf>
    <xf numFmtId="0" fontId="5" fillId="2" borderId="9" xfId="0" applyFont="1" applyFill="1" applyBorder="1" applyAlignment="1" applyProtection="1">
      <alignment horizontal="left" vertical="center" wrapText="1"/>
      <protection locked="0"/>
    </xf>
    <xf numFmtId="4" fontId="4" fillId="2" borderId="9" xfId="0" applyNumberFormat="1" applyFont="1" applyFill="1" applyBorder="1" applyAlignment="1" applyProtection="1">
      <alignment horizontal="center" vertical="center" wrapText="1"/>
      <protection locked="0"/>
    </xf>
    <xf numFmtId="4" fontId="4" fillId="2" borderId="9" xfId="0" applyNumberFormat="1"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lignment vertical="center" wrapText="1"/>
    </xf>
    <xf numFmtId="0" fontId="5" fillId="2" borderId="9" xfId="0" applyFont="1" applyFill="1" applyBorder="1" applyAlignment="1" applyProtection="1">
      <alignment vertical="top" wrapText="1"/>
      <protection locked="0"/>
    </xf>
    <xf numFmtId="14" fontId="5" fillId="2" borderId="9" xfId="0" applyNumberFormat="1" applyFont="1" applyFill="1" applyBorder="1" applyAlignment="1" applyProtection="1">
      <alignment horizontal="left" vertical="center" wrapText="1"/>
      <protection locked="0"/>
    </xf>
    <xf numFmtId="4" fontId="4" fillId="2" borderId="10" xfId="0" applyNumberFormat="1" applyFont="1" applyFill="1" applyBorder="1" applyAlignment="1">
      <alignment horizontal="center" vertical="center" wrapText="1"/>
    </xf>
    <xf numFmtId="0" fontId="15" fillId="2" borderId="0" xfId="0" applyFont="1" applyFill="1" applyAlignment="1">
      <alignment horizontal="center"/>
    </xf>
    <xf numFmtId="0" fontId="15" fillId="2" borderId="0" xfId="0" applyFont="1" applyFill="1" applyAlignment="1"/>
    <xf numFmtId="0" fontId="5" fillId="2" borderId="9" xfId="0" applyFont="1" applyFill="1" applyBorder="1" applyAlignment="1">
      <alignment vertical="center" wrapText="1"/>
    </xf>
    <xf numFmtId="4" fontId="5" fillId="2" borderId="9" xfId="0" applyNumberFormat="1"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0" fontId="5" fillId="2" borderId="9" xfId="0" applyFont="1" applyFill="1" applyBorder="1" applyAlignment="1">
      <alignment vertical="top" wrapText="1"/>
    </xf>
    <xf numFmtId="49" fontId="4" fillId="2" borderId="9"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wrapText="1"/>
      <protection locked="0"/>
    </xf>
    <xf numFmtId="14" fontId="5" fillId="2" borderId="9" xfId="0" applyNumberFormat="1" applyFont="1" applyFill="1" applyBorder="1" applyAlignment="1" applyProtection="1">
      <alignment horizontal="center" vertical="center" wrapText="1"/>
      <protection locked="0"/>
    </xf>
    <xf numFmtId="4" fontId="7" fillId="2" borderId="10" xfId="0" applyNumberFormat="1" applyFont="1" applyFill="1" applyBorder="1" applyAlignment="1">
      <alignment horizontal="center" vertical="center" wrapText="1"/>
    </xf>
    <xf numFmtId="0" fontId="4" fillId="2" borderId="9" xfId="0" applyFont="1" applyFill="1" applyBorder="1" applyAlignment="1" applyProtection="1">
      <alignment wrapText="1"/>
      <protection locked="0"/>
    </xf>
    <xf numFmtId="49" fontId="7" fillId="2" borderId="9"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4" fillId="2" borderId="9" xfId="0" applyFont="1" applyFill="1" applyBorder="1" applyAlignment="1">
      <alignment wrapText="1"/>
    </xf>
    <xf numFmtId="0" fontId="4" fillId="2" borderId="9" xfId="0" applyFont="1" applyFill="1" applyBorder="1" applyAlignment="1">
      <alignment vertical="top" wrapText="1"/>
    </xf>
    <xf numFmtId="4" fontId="4" fillId="2" borderId="9"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4" fontId="5" fillId="2" borderId="10" xfId="0" applyNumberFormat="1" applyFont="1" applyFill="1" applyBorder="1" applyAlignment="1">
      <alignment horizontal="center" vertical="center"/>
    </xf>
    <xf numFmtId="49" fontId="4"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lignment horizontal="left" vertical="top" wrapText="1"/>
    </xf>
    <xf numFmtId="4" fontId="7" fillId="2" borderId="9" xfId="0" applyNumberFormat="1" applyFont="1" applyFill="1" applyBorder="1" applyAlignment="1">
      <alignment horizontal="center" vertical="center"/>
    </xf>
    <xf numFmtId="4" fontId="7" fillId="2" borderId="1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wrapText="1"/>
    </xf>
    <xf numFmtId="0" fontId="7" fillId="2" borderId="9" xfId="0" applyFont="1" applyFill="1" applyBorder="1" applyAlignment="1">
      <alignment wrapText="1"/>
    </xf>
    <xf numFmtId="4" fontId="7" fillId="2" borderId="10" xfId="0" applyNumberFormat="1" applyFont="1" applyFill="1" applyBorder="1" applyAlignment="1" applyProtection="1">
      <alignment horizontal="center" vertical="center" wrapText="1"/>
      <protection locked="0"/>
    </xf>
    <xf numFmtId="186" fontId="5"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49" fontId="7" fillId="2" borderId="9"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left" vertical="top" wrapText="1"/>
      <protection locked="0"/>
    </xf>
    <xf numFmtId="0" fontId="5" fillId="2" borderId="9" xfId="0" applyFont="1" applyFill="1" applyBorder="1" applyAlignment="1" applyProtection="1">
      <alignment horizontal="center" vertical="top" wrapText="1"/>
      <protection locked="0"/>
    </xf>
    <xf numFmtId="1" fontId="6" fillId="2" borderId="0" xfId="0" applyNumberFormat="1" applyFont="1" applyFill="1" applyAlignment="1">
      <alignment horizontal="center"/>
    </xf>
    <xf numFmtId="0" fontId="15" fillId="2" borderId="0" xfId="0" applyFont="1" applyFill="1"/>
    <xf numFmtId="49" fontId="4"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horizontal="left" wrapText="1"/>
    </xf>
    <xf numFmtId="4" fontId="4" fillId="2" borderId="1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9" xfId="0"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center" vertical="top" wrapText="1"/>
      <protection locked="0"/>
    </xf>
    <xf numFmtId="49" fontId="4" fillId="2" borderId="11"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8" fillId="2" borderId="7" xfId="0" applyFont="1" applyFill="1" applyBorder="1" applyAlignment="1">
      <alignment wrapText="1"/>
    </xf>
    <xf numFmtId="0" fontId="5" fillId="2" borderId="7" xfId="0" applyFont="1" applyFill="1" applyBorder="1" applyAlignment="1">
      <alignment vertical="center" wrapText="1"/>
    </xf>
    <xf numFmtId="0" fontId="5" fillId="2" borderId="11" xfId="0" applyFont="1" applyFill="1" applyBorder="1" applyAlignment="1">
      <alignment vertical="center" wrapText="1"/>
    </xf>
    <xf numFmtId="4" fontId="4" fillId="2" borderId="11" xfId="0" applyNumberFormat="1" applyFont="1" applyFill="1" applyBorder="1" applyAlignment="1" applyProtection="1">
      <alignment horizontal="center" vertical="center" wrapText="1"/>
      <protection locked="0"/>
    </xf>
    <xf numFmtId="4" fontId="4" fillId="2" borderId="11"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xf>
    <xf numFmtId="4" fontId="5" fillId="2" borderId="12" xfId="0" applyNumberFormat="1" applyFont="1" applyFill="1" applyBorder="1" applyAlignment="1">
      <alignment horizontal="center" vertical="center"/>
    </xf>
    <xf numFmtId="49" fontId="4" fillId="2" borderId="13" xfId="0" applyNumberFormat="1" applyFont="1" applyFill="1" applyBorder="1" applyAlignment="1" applyProtection="1">
      <alignment horizontal="center" vertical="center"/>
      <protection locked="0"/>
    </xf>
    <xf numFmtId="0" fontId="8" fillId="2" borderId="0" xfId="0" applyFont="1" applyFill="1" applyBorder="1" applyAlignment="1">
      <alignment wrapText="1"/>
    </xf>
    <xf numFmtId="0" fontId="5" fillId="2" borderId="13" xfId="0" applyFont="1" applyFill="1" applyBorder="1" applyAlignment="1">
      <alignment vertical="center" wrapText="1"/>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top" wrapText="1"/>
      <protection locked="0"/>
    </xf>
    <xf numFmtId="0" fontId="9" fillId="2" borderId="9" xfId="0" applyFont="1" applyFill="1" applyBorder="1" applyAlignment="1">
      <alignment horizontal="left" wrapText="1"/>
    </xf>
    <xf numFmtId="0" fontId="5" fillId="2" borderId="11" xfId="0" applyFont="1" applyFill="1" applyBorder="1" applyAlignment="1">
      <alignment horizontal="center" wrapText="1"/>
    </xf>
    <xf numFmtId="4" fontId="7" fillId="2" borderId="11" xfId="0" applyNumberFormat="1" applyFont="1" applyFill="1" applyBorder="1" applyAlignment="1" applyProtection="1">
      <alignment horizontal="center" vertical="center" wrapText="1"/>
      <protection locked="0"/>
    </xf>
    <xf numFmtId="4" fontId="7" fillId="2" borderId="11" xfId="0" applyNumberFormat="1" applyFont="1" applyFill="1" applyBorder="1" applyAlignment="1">
      <alignment horizontal="center" vertical="center" wrapText="1"/>
    </xf>
    <xf numFmtId="4" fontId="7" fillId="2" borderId="12" xfId="0" applyNumberFormat="1" applyFont="1" applyFill="1" applyBorder="1" applyAlignment="1">
      <alignment horizontal="center" vertical="center" wrapText="1"/>
    </xf>
    <xf numFmtId="49" fontId="5" fillId="2" borderId="5" xfId="0" applyNumberFormat="1" applyFont="1" applyFill="1" applyBorder="1" applyAlignment="1">
      <alignment horizontal="right" vertical="center"/>
    </xf>
    <xf numFmtId="49" fontId="5" fillId="2" borderId="11" xfId="0" applyNumberFormat="1" applyFont="1" applyFill="1" applyBorder="1" applyAlignment="1" applyProtection="1">
      <alignment horizontal="center" vertical="center"/>
      <protection locked="0"/>
    </xf>
    <xf numFmtId="0" fontId="5" fillId="2" borderId="11" xfId="0" applyFont="1" applyFill="1" applyBorder="1" applyAlignment="1">
      <alignment horizontal="left" wrapText="1"/>
    </xf>
    <xf numFmtId="4" fontId="4" fillId="2" borderId="12" xfId="0" applyNumberFormat="1" applyFont="1" applyFill="1" applyBorder="1" applyAlignment="1">
      <alignment horizontal="center" vertical="center" wrapText="1"/>
    </xf>
    <xf numFmtId="0" fontId="5" fillId="2" borderId="13" xfId="0" applyFont="1" applyFill="1" applyBorder="1" applyAlignment="1">
      <alignment horizontal="left" wrapText="1"/>
    </xf>
    <xf numFmtId="4" fontId="4" fillId="2" borderId="13" xfId="0" applyNumberFormat="1" applyFont="1" applyFill="1" applyBorder="1" applyAlignment="1" applyProtection="1">
      <alignment horizontal="center" vertical="center" wrapText="1"/>
      <protection locked="0"/>
    </xf>
    <xf numFmtId="4" fontId="4" fillId="2" borderId="14" xfId="0" applyNumberFormat="1" applyFont="1" applyFill="1" applyBorder="1" applyAlignment="1">
      <alignment horizontal="center" vertical="center" wrapText="1"/>
    </xf>
    <xf numFmtId="4" fontId="4" fillId="2" borderId="14" xfId="0" applyNumberFormat="1" applyFont="1" applyFill="1" applyBorder="1" applyAlignment="1">
      <alignment horizontal="center" vertical="center"/>
    </xf>
    <xf numFmtId="4" fontId="4" fillId="2" borderId="15" xfId="0" applyNumberFormat="1" applyFont="1" applyFill="1" applyBorder="1" applyAlignment="1">
      <alignment horizontal="center" vertical="center"/>
    </xf>
    <xf numFmtId="0" fontId="7" fillId="2" borderId="16" xfId="0" applyFont="1" applyFill="1" applyBorder="1" applyAlignment="1" applyProtection="1">
      <alignment horizontal="center" vertical="top"/>
      <protection locked="0"/>
    </xf>
    <xf numFmtId="0" fontId="7" fillId="2" borderId="16" xfId="0" applyFont="1" applyFill="1" applyBorder="1" applyAlignment="1" applyProtection="1">
      <alignment vertical="top" wrapText="1"/>
      <protection locked="0"/>
    </xf>
    <xf numFmtId="0" fontId="4" fillId="2" borderId="16" xfId="0" applyFont="1" applyFill="1" applyBorder="1"/>
    <xf numFmtId="0" fontId="4" fillId="2" borderId="16" xfId="0" applyFont="1" applyFill="1" applyBorder="1" applyAlignment="1">
      <alignment horizontal="center"/>
    </xf>
    <xf numFmtId="4" fontId="7" fillId="2" borderId="17" xfId="0" applyNumberFormat="1" applyFont="1" applyFill="1" applyBorder="1" applyAlignment="1">
      <alignment horizontal="center" vertical="center"/>
    </xf>
    <xf numFmtId="0" fontId="10" fillId="2" borderId="0" xfId="0" applyFont="1" applyFill="1"/>
    <xf numFmtId="4" fontId="6" fillId="2" borderId="0" xfId="0" applyNumberFormat="1" applyFont="1" applyFill="1" applyAlignment="1">
      <alignment horizontal="center"/>
    </xf>
    <xf numFmtId="4" fontId="6" fillId="2" borderId="0" xfId="0" applyNumberFormat="1" applyFont="1" applyFill="1"/>
    <xf numFmtId="1" fontId="6" fillId="2" borderId="0" xfId="0" applyNumberFormat="1" applyFont="1" applyFill="1"/>
    <xf numFmtId="0" fontId="11" fillId="2" borderId="0" xfId="0" applyFont="1" applyFill="1"/>
    <xf numFmtId="1" fontId="11" fillId="2" borderId="0" xfId="0" applyNumberFormat="1" applyFont="1" applyFill="1"/>
    <xf numFmtId="49" fontId="5" fillId="2" borderId="9" xfId="0" applyNumberFormat="1" applyFont="1" applyFill="1" applyBorder="1" applyAlignment="1">
      <alignment horizontal="right" vertical="center"/>
    </xf>
    <xf numFmtId="49" fontId="14" fillId="2" borderId="9" xfId="0" applyNumberFormat="1" applyFont="1" applyFill="1" applyBorder="1" applyAlignment="1" applyProtection="1">
      <alignment horizontal="center" vertical="center" wrapText="1"/>
      <protection locked="0"/>
    </xf>
    <xf numFmtId="0" fontId="5" fillId="2" borderId="9" xfId="0" applyFont="1" applyFill="1" applyBorder="1" applyAlignment="1">
      <alignment horizontal="left" vertical="center" wrapText="1"/>
    </xf>
    <xf numFmtId="49" fontId="11" fillId="2" borderId="9" xfId="0" applyNumberFormat="1"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left" wrapText="1"/>
    </xf>
    <xf numFmtId="0" fontId="4" fillId="2" borderId="0" xfId="0" applyFont="1" applyFill="1" applyBorder="1" applyAlignment="1">
      <alignment horizontal="left" wrapText="1"/>
    </xf>
    <xf numFmtId="49" fontId="7" fillId="2" borderId="0" xfId="0" applyNumberFormat="1" applyFont="1" applyFill="1" applyAlignment="1">
      <alignment horizontal="center"/>
    </xf>
    <xf numFmtId="49" fontId="8" fillId="2" borderId="21" xfId="0" applyNumberFormat="1" applyFont="1" applyFill="1" applyBorder="1" applyAlignment="1">
      <alignment horizontal="center" wrapText="1"/>
    </xf>
    <xf numFmtId="49" fontId="8" fillId="2" borderId="22" xfId="0" applyNumberFormat="1" applyFont="1" applyFill="1" applyBorder="1" applyAlignment="1">
      <alignment horizontal="center" wrapText="1"/>
    </xf>
    <xf numFmtId="0" fontId="8" fillId="2" borderId="18" xfId="0" applyFont="1" applyFill="1" applyBorder="1" applyAlignment="1">
      <alignment horizontal="center" wrapText="1"/>
    </xf>
    <xf numFmtId="0" fontId="8" fillId="2" borderId="7" xfId="0" applyFont="1" applyFill="1" applyBorder="1" applyAlignment="1">
      <alignment horizontal="center" wrapText="1"/>
    </xf>
    <xf numFmtId="0" fontId="8" fillId="2" borderId="18"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5" fillId="2" borderId="11"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14" fontId="5" fillId="2" borderId="11" xfId="0" applyNumberFormat="1" applyFont="1" applyFill="1" applyBorder="1" applyAlignment="1" applyProtection="1">
      <alignment horizontal="left" vertical="center" wrapText="1"/>
      <protection locked="0"/>
    </xf>
    <xf numFmtId="14" fontId="5" fillId="2" borderId="7" xfId="0" applyNumberFormat="1" applyFont="1" applyFill="1" applyBorder="1" applyAlignment="1" applyProtection="1">
      <alignment horizontal="left" vertical="center" wrapText="1"/>
      <protection locked="0"/>
    </xf>
    <xf numFmtId="0" fontId="5" fillId="2" borderId="1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14" fontId="5" fillId="2" borderId="13" xfId="0" applyNumberFormat="1"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tabSelected="1" zoomScale="60" zoomScaleNormal="60" zoomScaleSheetLayoutView="25" workbookViewId="0">
      <selection activeCell="F21" sqref="F21"/>
    </sheetView>
  </sheetViews>
  <sheetFormatPr defaultColWidth="9.109375" defaultRowHeight="13.2" x14ac:dyDescent="0.25"/>
  <cols>
    <col min="1" max="1" width="15.33203125" style="1" customWidth="1"/>
    <col min="2" max="2" width="15.44140625" style="12" customWidth="1"/>
    <col min="3" max="3" width="15.6640625" style="12" customWidth="1"/>
    <col min="4" max="4" width="53.33203125" style="12" customWidth="1"/>
    <col min="5" max="5" width="70.5546875" style="12" customWidth="1"/>
    <col min="6" max="6" width="24.6640625" style="13" customWidth="1"/>
    <col min="7" max="7" width="19.5546875" style="13" customWidth="1"/>
    <col min="8" max="8" width="16.6640625" style="12" customWidth="1"/>
    <col min="9" max="9" width="20.109375" style="12" customWidth="1"/>
    <col min="10" max="10" width="20.88671875" style="12" customWidth="1"/>
    <col min="11" max="11" width="17.5546875" style="13" customWidth="1"/>
    <col min="12" max="14" width="9.109375" style="13"/>
    <col min="15" max="16384" width="9.109375" style="15"/>
  </cols>
  <sheetData>
    <row r="1" spans="1:10" ht="15.6" x14ac:dyDescent="0.3">
      <c r="H1" s="14" t="s">
        <v>0</v>
      </c>
      <c r="I1" s="14"/>
      <c r="J1" s="14"/>
    </row>
    <row r="2" spans="1:10" ht="54.75" customHeight="1" x14ac:dyDescent="0.3">
      <c r="H2" s="134" t="s">
        <v>275</v>
      </c>
      <c r="I2" s="134"/>
      <c r="J2" s="134"/>
    </row>
    <row r="3" spans="1:10" ht="15.6" x14ac:dyDescent="0.3">
      <c r="H3" s="14"/>
      <c r="I3" s="14"/>
      <c r="J3" s="14"/>
    </row>
    <row r="4" spans="1:10" ht="15.75" customHeight="1" x14ac:dyDescent="0.3">
      <c r="H4" s="16"/>
      <c r="I4" s="16"/>
      <c r="J4" s="16"/>
    </row>
    <row r="5" spans="1:10" ht="15.6" x14ac:dyDescent="0.3">
      <c r="H5" s="16"/>
      <c r="I5" s="16"/>
      <c r="J5" s="16"/>
    </row>
    <row r="6" spans="1:10" ht="17.399999999999999" x14ac:dyDescent="0.3">
      <c r="A6" s="136" t="s">
        <v>44</v>
      </c>
      <c r="B6" s="136"/>
      <c r="C6" s="136"/>
      <c r="D6" s="136"/>
      <c r="E6" s="136"/>
      <c r="F6" s="136"/>
      <c r="G6" s="136"/>
      <c r="H6" s="136"/>
      <c r="I6" s="136"/>
      <c r="J6" s="136"/>
    </row>
    <row r="7" spans="1:10" ht="17.399999999999999" x14ac:dyDescent="0.3">
      <c r="A7" s="136" t="s">
        <v>104</v>
      </c>
      <c r="B7" s="136"/>
      <c r="C7" s="136"/>
      <c r="D7" s="136"/>
      <c r="E7" s="136"/>
      <c r="F7" s="136"/>
      <c r="G7" s="136"/>
      <c r="H7" s="136"/>
      <c r="I7" s="136"/>
      <c r="J7" s="136"/>
    </row>
    <row r="8" spans="1:10" ht="17.399999999999999" x14ac:dyDescent="0.3">
      <c r="A8" s="2" t="s">
        <v>78</v>
      </c>
      <c r="B8" s="17"/>
      <c r="C8" s="17"/>
      <c r="D8" s="17"/>
      <c r="E8" s="17"/>
      <c r="F8" s="17"/>
      <c r="G8" s="17"/>
      <c r="H8" s="17"/>
      <c r="I8" s="17"/>
      <c r="J8" s="17"/>
    </row>
    <row r="9" spans="1:10" ht="18" x14ac:dyDescent="0.35">
      <c r="A9" s="3" t="s">
        <v>76</v>
      </c>
      <c r="B9" s="17"/>
      <c r="C9" s="17"/>
      <c r="D9" s="17"/>
      <c r="E9" s="17"/>
      <c r="F9" s="17"/>
      <c r="G9" s="17"/>
      <c r="H9" s="17"/>
      <c r="I9" s="17"/>
      <c r="J9" s="17"/>
    </row>
    <row r="10" spans="1:10" ht="18.600000000000001" thickBot="1" x14ac:dyDescent="0.4">
      <c r="B10" s="18"/>
      <c r="C10" s="18"/>
      <c r="D10" s="18"/>
      <c r="E10" s="18"/>
      <c r="F10" s="19"/>
      <c r="G10" s="19"/>
      <c r="H10" s="18"/>
      <c r="I10" s="18"/>
      <c r="J10" s="20" t="s">
        <v>75</v>
      </c>
    </row>
    <row r="11" spans="1:10" ht="111" customHeight="1" x14ac:dyDescent="0.25">
      <c r="A11" s="137" t="s">
        <v>47</v>
      </c>
      <c r="B11" s="139" t="s">
        <v>48</v>
      </c>
      <c r="C11" s="132" t="s">
        <v>49</v>
      </c>
      <c r="D11" s="132" t="s">
        <v>50</v>
      </c>
      <c r="E11" s="132" t="s">
        <v>51</v>
      </c>
      <c r="F11" s="132" t="s">
        <v>77</v>
      </c>
      <c r="G11" s="132" t="s">
        <v>52</v>
      </c>
      <c r="H11" s="141" t="s">
        <v>1</v>
      </c>
      <c r="I11" s="130" t="s">
        <v>2</v>
      </c>
      <c r="J11" s="131"/>
    </row>
    <row r="12" spans="1:10" ht="27.6" x14ac:dyDescent="0.25">
      <c r="A12" s="138"/>
      <c r="B12" s="140"/>
      <c r="C12" s="133"/>
      <c r="D12" s="133"/>
      <c r="E12" s="133"/>
      <c r="F12" s="133"/>
      <c r="G12" s="133"/>
      <c r="H12" s="142"/>
      <c r="I12" s="21" t="s">
        <v>53</v>
      </c>
      <c r="J12" s="22" t="s">
        <v>54</v>
      </c>
    </row>
    <row r="13" spans="1:10" ht="18.75" customHeight="1" x14ac:dyDescent="0.3">
      <c r="A13" s="4" t="s">
        <v>45</v>
      </c>
      <c r="B13" s="23">
        <v>2</v>
      </c>
      <c r="C13" s="24">
        <v>3</v>
      </c>
      <c r="D13" s="24">
        <v>4</v>
      </c>
      <c r="E13" s="24">
        <v>5</v>
      </c>
      <c r="F13" s="24">
        <v>6</v>
      </c>
      <c r="G13" s="24">
        <v>7</v>
      </c>
      <c r="H13" s="25">
        <v>8</v>
      </c>
      <c r="I13" s="26">
        <v>9</v>
      </c>
      <c r="J13" s="27">
        <v>10</v>
      </c>
    </row>
    <row r="14" spans="1:10" ht="44.4" customHeight="1" x14ac:dyDescent="0.3">
      <c r="A14" s="10" t="s">
        <v>19</v>
      </c>
      <c r="B14" s="28"/>
      <c r="C14" s="28"/>
      <c r="D14" s="29" t="s">
        <v>3</v>
      </c>
      <c r="E14" s="30"/>
      <c r="F14" s="31"/>
      <c r="G14" s="32">
        <f t="shared" ref="G14:G23" si="0">H14+I14</f>
        <v>115211027</v>
      </c>
      <c r="H14" s="33">
        <f>H17+H18+H23+H20+H19+H16+H22+H21+H15</f>
        <v>68594834</v>
      </c>
      <c r="I14" s="33">
        <f>I17+I18+I23+I20+I19+I16+I22+I21+I15</f>
        <v>46616193</v>
      </c>
      <c r="J14" s="33">
        <f>J17+J18+J23+J20+J19+J16+J22+J21+J15</f>
        <v>46289000</v>
      </c>
    </row>
    <row r="15" spans="1:10" ht="104.25" customHeight="1" x14ac:dyDescent="0.25">
      <c r="A15" s="124" t="s">
        <v>259</v>
      </c>
      <c r="B15" s="38" t="s">
        <v>260</v>
      </c>
      <c r="C15" s="38" t="s">
        <v>224</v>
      </c>
      <c r="D15" s="34" t="s">
        <v>261</v>
      </c>
      <c r="E15" s="30" t="s">
        <v>220</v>
      </c>
      <c r="F15" s="35" t="s">
        <v>269</v>
      </c>
      <c r="G15" s="36">
        <f t="shared" si="0"/>
        <v>1900000</v>
      </c>
      <c r="H15" s="37">
        <v>950000</v>
      </c>
      <c r="I15" s="37">
        <v>950000</v>
      </c>
      <c r="J15" s="37">
        <v>950000</v>
      </c>
    </row>
    <row r="16" spans="1:10" ht="44.4" customHeight="1" x14ac:dyDescent="0.25">
      <c r="A16" s="5" t="s">
        <v>166</v>
      </c>
      <c r="B16" s="38" t="s">
        <v>167</v>
      </c>
      <c r="C16" s="38" t="s">
        <v>7</v>
      </c>
      <c r="D16" s="39" t="s">
        <v>168</v>
      </c>
      <c r="E16" s="40" t="s">
        <v>169</v>
      </c>
      <c r="F16" s="41" t="s">
        <v>191</v>
      </c>
      <c r="G16" s="36">
        <f t="shared" si="0"/>
        <v>226200</v>
      </c>
      <c r="H16" s="37">
        <v>226200</v>
      </c>
      <c r="I16" s="37"/>
      <c r="J16" s="42"/>
    </row>
    <row r="17" spans="1:14" s="44" customFormat="1" ht="54" x14ac:dyDescent="0.25">
      <c r="A17" s="5" t="s">
        <v>21</v>
      </c>
      <c r="B17" s="38" t="s">
        <v>22</v>
      </c>
      <c r="C17" s="38" t="s">
        <v>7</v>
      </c>
      <c r="D17" s="45" t="s">
        <v>23</v>
      </c>
      <c r="E17" s="30" t="s">
        <v>55</v>
      </c>
      <c r="F17" s="41" t="s">
        <v>133</v>
      </c>
      <c r="G17" s="36">
        <f t="shared" si="0"/>
        <v>6057000</v>
      </c>
      <c r="H17" s="46">
        <f>5282300-76800-92700+605200</f>
        <v>5718000</v>
      </c>
      <c r="I17" s="46">
        <f>76800+92700+169500</f>
        <v>339000</v>
      </c>
      <c r="J17" s="47">
        <v>339000</v>
      </c>
      <c r="K17" s="13"/>
      <c r="L17" s="43"/>
      <c r="M17" s="43"/>
      <c r="N17" s="43"/>
    </row>
    <row r="18" spans="1:14" s="44" customFormat="1" ht="69" customHeight="1" x14ac:dyDescent="0.25">
      <c r="A18" s="5" t="s">
        <v>21</v>
      </c>
      <c r="B18" s="38" t="s">
        <v>22</v>
      </c>
      <c r="C18" s="38" t="s">
        <v>7</v>
      </c>
      <c r="D18" s="48" t="s">
        <v>23</v>
      </c>
      <c r="E18" s="40" t="s">
        <v>210</v>
      </c>
      <c r="F18" s="41" t="s">
        <v>134</v>
      </c>
      <c r="G18" s="36">
        <f t="shared" si="0"/>
        <v>101665034</v>
      </c>
      <c r="H18" s="37">
        <f>46600000+65034+10000000</f>
        <v>56665034</v>
      </c>
      <c r="I18" s="37">
        <v>45000000</v>
      </c>
      <c r="J18" s="42">
        <v>45000000</v>
      </c>
      <c r="K18" s="13"/>
      <c r="L18" s="43"/>
      <c r="M18" s="43"/>
      <c r="N18" s="43"/>
    </row>
    <row r="19" spans="1:14" ht="36" x14ac:dyDescent="0.25">
      <c r="A19" s="5" t="s">
        <v>21</v>
      </c>
      <c r="B19" s="38" t="s">
        <v>22</v>
      </c>
      <c r="C19" s="38" t="s">
        <v>7</v>
      </c>
      <c r="D19" s="45" t="s">
        <v>23</v>
      </c>
      <c r="E19" s="30" t="s">
        <v>165</v>
      </c>
      <c r="F19" s="41" t="s">
        <v>192</v>
      </c>
      <c r="G19" s="36">
        <f t="shared" si="0"/>
        <v>57900</v>
      </c>
      <c r="H19" s="46">
        <v>57900</v>
      </c>
      <c r="I19" s="46"/>
      <c r="J19" s="47"/>
    </row>
    <row r="20" spans="1:14" ht="36" x14ac:dyDescent="0.25">
      <c r="A20" s="5" t="s">
        <v>21</v>
      </c>
      <c r="B20" s="38" t="s">
        <v>22</v>
      </c>
      <c r="C20" s="38" t="s">
        <v>7</v>
      </c>
      <c r="D20" s="48" t="s">
        <v>23</v>
      </c>
      <c r="E20" s="40" t="s">
        <v>108</v>
      </c>
      <c r="F20" s="41" t="s">
        <v>135</v>
      </c>
      <c r="G20" s="36">
        <f t="shared" si="0"/>
        <v>10000</v>
      </c>
      <c r="H20" s="37">
        <v>10000</v>
      </c>
      <c r="I20" s="37"/>
      <c r="J20" s="42"/>
    </row>
    <row r="21" spans="1:14" ht="54" x14ac:dyDescent="0.25">
      <c r="A21" s="5" t="s">
        <v>211</v>
      </c>
      <c r="B21" s="125" t="s">
        <v>212</v>
      </c>
      <c r="C21" s="125" t="s">
        <v>213</v>
      </c>
      <c r="D21" s="48" t="s">
        <v>214</v>
      </c>
      <c r="E21" s="40" t="s">
        <v>215</v>
      </c>
      <c r="F21" s="41" t="s">
        <v>281</v>
      </c>
      <c r="G21" s="36">
        <f t="shared" si="0"/>
        <v>1300000</v>
      </c>
      <c r="H21" s="37">
        <v>1300000</v>
      </c>
      <c r="I21" s="37"/>
      <c r="J21" s="42"/>
    </row>
    <row r="22" spans="1:14" ht="36" x14ac:dyDescent="0.25">
      <c r="A22" s="5" t="s">
        <v>170</v>
      </c>
      <c r="B22" s="38" t="s">
        <v>36</v>
      </c>
      <c r="C22" s="38" t="s">
        <v>37</v>
      </c>
      <c r="D22" s="45" t="s">
        <v>38</v>
      </c>
      <c r="E22" s="40" t="s">
        <v>171</v>
      </c>
      <c r="F22" s="41" t="s">
        <v>280</v>
      </c>
      <c r="G22" s="36">
        <f t="shared" si="0"/>
        <v>327193</v>
      </c>
      <c r="H22" s="37"/>
      <c r="I22" s="37">
        <v>327193</v>
      </c>
      <c r="J22" s="42"/>
    </row>
    <row r="23" spans="1:14" s="44" customFormat="1" ht="54" x14ac:dyDescent="0.35">
      <c r="A23" s="5" t="s">
        <v>92</v>
      </c>
      <c r="B23" s="38" t="s">
        <v>93</v>
      </c>
      <c r="C23" s="38" t="s">
        <v>6</v>
      </c>
      <c r="D23" s="53" t="s">
        <v>94</v>
      </c>
      <c r="E23" s="30" t="s">
        <v>79</v>
      </c>
      <c r="F23" s="41" t="s">
        <v>136</v>
      </c>
      <c r="G23" s="36">
        <f t="shared" si="0"/>
        <v>3667700</v>
      </c>
      <c r="H23" s="37">
        <f>2700000+967700</f>
        <v>3667700</v>
      </c>
      <c r="I23" s="37"/>
      <c r="J23" s="42"/>
      <c r="K23" s="13"/>
      <c r="L23" s="43"/>
      <c r="M23" s="43"/>
      <c r="N23" s="43"/>
    </row>
    <row r="24" spans="1:14" ht="49.5" customHeight="1" x14ac:dyDescent="0.3">
      <c r="A24" s="11" t="s">
        <v>217</v>
      </c>
      <c r="B24" s="49"/>
      <c r="C24" s="49"/>
      <c r="D24" s="50" t="s">
        <v>216</v>
      </c>
      <c r="E24" s="30"/>
      <c r="F24" s="51"/>
      <c r="G24" s="32">
        <f t="shared" ref="G24:G34" si="1">H24+I24</f>
        <v>2500000</v>
      </c>
      <c r="H24" s="33">
        <f>SUM(H25:H28)</f>
        <v>990000</v>
      </c>
      <c r="I24" s="33">
        <f>SUM(I25:I28)</f>
        <v>1510000</v>
      </c>
      <c r="J24" s="52">
        <f>SUM(J25:J28)</f>
        <v>510000</v>
      </c>
    </row>
    <row r="25" spans="1:14" ht="61.5" customHeight="1" x14ac:dyDescent="0.35">
      <c r="A25" s="124" t="s">
        <v>262</v>
      </c>
      <c r="B25" s="38" t="s">
        <v>223</v>
      </c>
      <c r="C25" s="38" t="s">
        <v>224</v>
      </c>
      <c r="D25" s="53" t="s">
        <v>225</v>
      </c>
      <c r="E25" s="147" t="s">
        <v>220</v>
      </c>
      <c r="F25" s="145" t="s">
        <v>269</v>
      </c>
      <c r="G25" s="36">
        <f t="shared" si="1"/>
        <v>560000</v>
      </c>
      <c r="H25" s="37">
        <v>50000</v>
      </c>
      <c r="I25" s="37">
        <v>510000</v>
      </c>
      <c r="J25" s="42">
        <v>510000</v>
      </c>
    </row>
    <row r="26" spans="1:14" ht="51.75" customHeight="1" x14ac:dyDescent="0.35">
      <c r="A26" s="124" t="s">
        <v>263</v>
      </c>
      <c r="B26" s="65" t="s">
        <v>125</v>
      </c>
      <c r="C26" s="65" t="s">
        <v>126</v>
      </c>
      <c r="D26" s="53" t="s">
        <v>127</v>
      </c>
      <c r="E26" s="148"/>
      <c r="F26" s="149"/>
      <c r="G26" s="36">
        <f t="shared" si="1"/>
        <v>300000</v>
      </c>
      <c r="H26" s="37">
        <v>300000</v>
      </c>
      <c r="I26" s="37"/>
      <c r="J26" s="42"/>
    </row>
    <row r="27" spans="1:14" ht="51.75" customHeight="1" x14ac:dyDescent="0.35">
      <c r="A27" s="124" t="s">
        <v>264</v>
      </c>
      <c r="B27" s="65" t="s">
        <v>87</v>
      </c>
      <c r="C27" s="65" t="s">
        <v>12</v>
      </c>
      <c r="D27" s="53" t="s">
        <v>88</v>
      </c>
      <c r="E27" s="148"/>
      <c r="F27" s="149"/>
      <c r="G27" s="36">
        <f t="shared" si="1"/>
        <v>240000</v>
      </c>
      <c r="H27" s="37">
        <v>240000</v>
      </c>
      <c r="I27" s="37"/>
      <c r="J27" s="42"/>
    </row>
    <row r="28" spans="1:14" ht="49.5" customHeight="1" x14ac:dyDescent="0.35">
      <c r="A28" s="124" t="s">
        <v>265</v>
      </c>
      <c r="B28" s="65" t="s">
        <v>266</v>
      </c>
      <c r="C28" s="65" t="s">
        <v>267</v>
      </c>
      <c r="D28" s="53" t="s">
        <v>268</v>
      </c>
      <c r="E28" s="150"/>
      <c r="F28" s="146"/>
      <c r="G28" s="36">
        <f t="shared" si="1"/>
        <v>1400000</v>
      </c>
      <c r="H28" s="37">
        <v>400000</v>
      </c>
      <c r="I28" s="37">
        <v>1000000</v>
      </c>
      <c r="J28" s="42"/>
    </row>
    <row r="29" spans="1:14" ht="34.799999999999997" x14ac:dyDescent="0.3">
      <c r="A29" s="11" t="s">
        <v>219</v>
      </c>
      <c r="B29" s="49"/>
      <c r="C29" s="49"/>
      <c r="D29" s="50" t="s">
        <v>218</v>
      </c>
      <c r="E29" s="30"/>
      <c r="F29" s="51"/>
      <c r="G29" s="32">
        <f t="shared" si="1"/>
        <v>15000000</v>
      </c>
      <c r="H29" s="33">
        <f>SUM(H30:H31)</f>
        <v>0</v>
      </c>
      <c r="I29" s="33">
        <f>SUM(I30:I31)</f>
        <v>15000000</v>
      </c>
      <c r="J29" s="52">
        <f>SUM(J30:J31)</f>
        <v>15000000</v>
      </c>
    </row>
    <row r="30" spans="1:14" s="44" customFormat="1" ht="36" x14ac:dyDescent="0.35">
      <c r="A30" s="5" t="s">
        <v>221</v>
      </c>
      <c r="B30" s="38" t="s">
        <v>17</v>
      </c>
      <c r="C30" s="38" t="s">
        <v>13</v>
      </c>
      <c r="D30" s="53" t="s">
        <v>18</v>
      </c>
      <c r="E30" s="147" t="s">
        <v>220</v>
      </c>
      <c r="F30" s="145" t="s">
        <v>269</v>
      </c>
      <c r="G30" s="36">
        <f t="shared" si="1"/>
        <v>10000000</v>
      </c>
      <c r="H30" s="37"/>
      <c r="I30" s="37">
        <v>10000000</v>
      </c>
      <c r="J30" s="42">
        <f>I30</f>
        <v>10000000</v>
      </c>
      <c r="K30" s="13"/>
      <c r="L30" s="43"/>
      <c r="M30" s="43"/>
      <c r="N30" s="43"/>
    </row>
    <row r="31" spans="1:14" s="44" customFormat="1" ht="57" customHeight="1" x14ac:dyDescent="0.35">
      <c r="A31" s="5" t="s">
        <v>222</v>
      </c>
      <c r="B31" s="38" t="s">
        <v>40</v>
      </c>
      <c r="C31" s="38" t="s">
        <v>41</v>
      </c>
      <c r="D31" s="53" t="s">
        <v>42</v>
      </c>
      <c r="E31" s="148"/>
      <c r="F31" s="149"/>
      <c r="G31" s="36">
        <f t="shared" si="1"/>
        <v>5000000</v>
      </c>
      <c r="H31" s="37"/>
      <c r="I31" s="37">
        <v>5000000</v>
      </c>
      <c r="J31" s="42">
        <f>I31</f>
        <v>5000000</v>
      </c>
      <c r="K31" s="13"/>
      <c r="L31" s="43"/>
      <c r="M31" s="43"/>
      <c r="N31" s="43"/>
    </row>
    <row r="32" spans="1:14" ht="52.2" x14ac:dyDescent="0.25">
      <c r="A32" s="11" t="s">
        <v>20</v>
      </c>
      <c r="B32" s="54"/>
      <c r="C32" s="54"/>
      <c r="D32" s="29" t="s">
        <v>9</v>
      </c>
      <c r="E32" s="55"/>
      <c r="F32" s="55"/>
      <c r="G32" s="32">
        <f t="shared" si="1"/>
        <v>51398815</v>
      </c>
      <c r="H32" s="33">
        <f>H38+H34+H39+H36+H40+H35+H37+H33</f>
        <v>49259861</v>
      </c>
      <c r="I32" s="33">
        <f>I38+I34+I39+I36+I40+I35+I37+I33</f>
        <v>2138954</v>
      </c>
      <c r="J32" s="52">
        <f>J38+J34+J39+J36+J40+J35+J37</f>
        <v>138954</v>
      </c>
    </row>
    <row r="33" spans="1:14" ht="54" x14ac:dyDescent="0.25">
      <c r="A33" s="5" t="s">
        <v>226</v>
      </c>
      <c r="B33" s="38" t="s">
        <v>223</v>
      </c>
      <c r="C33" s="38" t="s">
        <v>224</v>
      </c>
      <c r="D33" s="34" t="s">
        <v>225</v>
      </c>
      <c r="E33" s="126" t="s">
        <v>220</v>
      </c>
      <c r="F33" s="126" t="s">
        <v>269</v>
      </c>
      <c r="G33" s="36">
        <f t="shared" si="1"/>
        <v>3866000</v>
      </c>
      <c r="H33" s="37">
        <v>1866000</v>
      </c>
      <c r="I33" s="37">
        <v>2000000</v>
      </c>
      <c r="J33" s="42">
        <f>I33</f>
        <v>2000000</v>
      </c>
    </row>
    <row r="34" spans="1:14" ht="56.25" customHeight="1" x14ac:dyDescent="0.35">
      <c r="A34" s="5" t="s">
        <v>109</v>
      </c>
      <c r="B34" s="38" t="s">
        <v>110</v>
      </c>
      <c r="C34" s="38" t="s">
        <v>5</v>
      </c>
      <c r="D34" s="56" t="s">
        <v>111</v>
      </c>
      <c r="E34" s="45" t="s">
        <v>112</v>
      </c>
      <c r="F34" s="41" t="s">
        <v>140</v>
      </c>
      <c r="G34" s="36">
        <f t="shared" si="1"/>
        <v>500000</v>
      </c>
      <c r="H34" s="37">
        <v>500000</v>
      </c>
      <c r="I34" s="37"/>
      <c r="J34" s="42"/>
    </row>
    <row r="35" spans="1:14" ht="56.25" customHeight="1" x14ac:dyDescent="0.35">
      <c r="A35" s="5" t="s">
        <v>129</v>
      </c>
      <c r="B35" s="38" t="s">
        <v>130</v>
      </c>
      <c r="C35" s="38" t="s">
        <v>131</v>
      </c>
      <c r="D35" s="56" t="s">
        <v>132</v>
      </c>
      <c r="E35" s="45" t="s">
        <v>178</v>
      </c>
      <c r="F35" s="41" t="s">
        <v>146</v>
      </c>
      <c r="G35" s="36">
        <f t="shared" ref="G35:G43" si="2">H35+I35</f>
        <v>100000</v>
      </c>
      <c r="H35" s="37">
        <v>100000</v>
      </c>
      <c r="I35" s="37"/>
      <c r="J35" s="42"/>
    </row>
    <row r="36" spans="1:14" ht="56.25" customHeight="1" x14ac:dyDescent="0.35">
      <c r="A36" s="5" t="s">
        <v>117</v>
      </c>
      <c r="B36" s="38" t="s">
        <v>118</v>
      </c>
      <c r="C36" s="38" t="s">
        <v>119</v>
      </c>
      <c r="D36" s="56" t="s">
        <v>115</v>
      </c>
      <c r="E36" s="40" t="s">
        <v>120</v>
      </c>
      <c r="F36" s="41" t="s">
        <v>137</v>
      </c>
      <c r="G36" s="36">
        <f t="shared" si="2"/>
        <v>200000</v>
      </c>
      <c r="H36" s="37">
        <v>200000</v>
      </c>
      <c r="I36" s="37"/>
      <c r="J36" s="42"/>
    </row>
    <row r="37" spans="1:14" ht="102" customHeight="1" x14ac:dyDescent="0.25">
      <c r="A37" s="5" t="s">
        <v>175</v>
      </c>
      <c r="B37" s="38" t="s">
        <v>176</v>
      </c>
      <c r="C37" s="38" t="s">
        <v>162</v>
      </c>
      <c r="D37" s="57" t="s">
        <v>177</v>
      </c>
      <c r="E37" s="143" t="s">
        <v>105</v>
      </c>
      <c r="F37" s="145" t="s">
        <v>139</v>
      </c>
      <c r="G37" s="36">
        <f t="shared" si="2"/>
        <v>23215</v>
      </c>
      <c r="H37" s="37">
        <v>23215</v>
      </c>
      <c r="I37" s="37"/>
      <c r="J37" s="42"/>
    </row>
    <row r="38" spans="1:14" s="44" customFormat="1" ht="53.25" customHeight="1" x14ac:dyDescent="0.35">
      <c r="A38" s="5" t="s">
        <v>82</v>
      </c>
      <c r="B38" s="38" t="s">
        <v>83</v>
      </c>
      <c r="C38" s="38" t="s">
        <v>4</v>
      </c>
      <c r="D38" s="56" t="s">
        <v>84</v>
      </c>
      <c r="E38" s="144"/>
      <c r="F38" s="146"/>
      <c r="G38" s="36">
        <f t="shared" si="2"/>
        <v>15879600</v>
      </c>
      <c r="H38" s="58">
        <f>14983700-622000-46254+622000-92700+895900</f>
        <v>15740646</v>
      </c>
      <c r="I38" s="59">
        <f>46254+92700</f>
        <v>138954</v>
      </c>
      <c r="J38" s="60">
        <v>138954</v>
      </c>
      <c r="K38" s="13"/>
      <c r="L38" s="43"/>
      <c r="M38" s="43"/>
      <c r="N38" s="43"/>
    </row>
    <row r="39" spans="1:14" s="44" customFormat="1" ht="51" customHeight="1" x14ac:dyDescent="0.35">
      <c r="A39" s="5" t="s">
        <v>113</v>
      </c>
      <c r="B39" s="38" t="s">
        <v>114</v>
      </c>
      <c r="C39" s="38" t="s">
        <v>4</v>
      </c>
      <c r="D39" s="56" t="s">
        <v>115</v>
      </c>
      <c r="E39" s="73" t="s">
        <v>116</v>
      </c>
      <c r="F39" s="41" t="s">
        <v>148</v>
      </c>
      <c r="G39" s="36">
        <f t="shared" si="2"/>
        <v>30730000</v>
      </c>
      <c r="H39" s="58">
        <f>730000+30000000</f>
        <v>30730000</v>
      </c>
      <c r="I39" s="59"/>
      <c r="J39" s="60"/>
      <c r="K39" s="13"/>
      <c r="L39" s="43"/>
      <c r="M39" s="43"/>
      <c r="N39" s="43"/>
    </row>
    <row r="40" spans="1:14" ht="112.5" customHeight="1" x14ac:dyDescent="0.25">
      <c r="A40" s="5" t="s">
        <v>121</v>
      </c>
      <c r="B40" s="38" t="s">
        <v>22</v>
      </c>
      <c r="C40" s="38" t="s">
        <v>7</v>
      </c>
      <c r="D40" s="48" t="s">
        <v>122</v>
      </c>
      <c r="E40" s="40" t="s">
        <v>123</v>
      </c>
      <c r="F40" s="41" t="s">
        <v>138</v>
      </c>
      <c r="G40" s="36">
        <f t="shared" si="2"/>
        <v>100000</v>
      </c>
      <c r="H40" s="58">
        <v>100000</v>
      </c>
      <c r="I40" s="59"/>
      <c r="J40" s="60"/>
    </row>
    <row r="41" spans="1:14" ht="64.5" customHeight="1" x14ac:dyDescent="0.25">
      <c r="A41" s="11" t="s">
        <v>158</v>
      </c>
      <c r="B41" s="61"/>
      <c r="C41" s="61"/>
      <c r="D41" s="29" t="s">
        <v>159</v>
      </c>
      <c r="E41" s="62"/>
      <c r="F41" s="35"/>
      <c r="G41" s="32">
        <f t="shared" si="2"/>
        <v>953600</v>
      </c>
      <c r="H41" s="63">
        <f>H42+H43</f>
        <v>857600</v>
      </c>
      <c r="I41" s="63">
        <f>I42+I43</f>
        <v>96000</v>
      </c>
      <c r="J41" s="64">
        <f>J42+J43</f>
        <v>96000</v>
      </c>
    </row>
    <row r="42" spans="1:14" ht="42.75" customHeight="1" x14ac:dyDescent="0.35">
      <c r="A42" s="5" t="s">
        <v>160</v>
      </c>
      <c r="B42" s="65" t="s">
        <v>161</v>
      </c>
      <c r="C42" s="38" t="s">
        <v>162</v>
      </c>
      <c r="D42" s="66" t="s">
        <v>163</v>
      </c>
      <c r="E42" s="48" t="s">
        <v>164</v>
      </c>
      <c r="F42" s="62" t="s">
        <v>193</v>
      </c>
      <c r="G42" s="36">
        <f t="shared" si="2"/>
        <v>9600</v>
      </c>
      <c r="H42" s="59">
        <v>9600</v>
      </c>
      <c r="I42" s="59"/>
      <c r="J42" s="60"/>
    </row>
    <row r="43" spans="1:14" s="44" customFormat="1" ht="73.5" customHeight="1" x14ac:dyDescent="0.35">
      <c r="A43" s="5" t="s">
        <v>160</v>
      </c>
      <c r="B43" s="65" t="s">
        <v>161</v>
      </c>
      <c r="C43" s="38" t="s">
        <v>162</v>
      </c>
      <c r="D43" s="66" t="s">
        <v>163</v>
      </c>
      <c r="E43" s="48" t="s">
        <v>220</v>
      </c>
      <c r="F43" s="126" t="s">
        <v>269</v>
      </c>
      <c r="G43" s="36">
        <f t="shared" si="2"/>
        <v>944000</v>
      </c>
      <c r="H43" s="59">
        <v>848000</v>
      </c>
      <c r="I43" s="59">
        <v>96000</v>
      </c>
      <c r="J43" s="60">
        <v>96000</v>
      </c>
      <c r="K43" s="13"/>
      <c r="L43" s="43"/>
      <c r="M43" s="43"/>
      <c r="N43" s="43"/>
    </row>
    <row r="44" spans="1:14" ht="65.25" customHeight="1" x14ac:dyDescent="0.3">
      <c r="A44" s="11" t="s">
        <v>204</v>
      </c>
      <c r="B44" s="65"/>
      <c r="C44" s="38"/>
      <c r="D44" s="67" t="s">
        <v>203</v>
      </c>
      <c r="E44" s="48"/>
      <c r="F44" s="62"/>
      <c r="G44" s="32">
        <f>SUM(G45:G48)</f>
        <v>1442900</v>
      </c>
      <c r="H44" s="32">
        <f>SUM(H45:H48)</f>
        <v>1442900</v>
      </c>
      <c r="I44" s="32">
        <f>SUM(I45:I48)</f>
        <v>0</v>
      </c>
      <c r="J44" s="68">
        <f>SUM(J45:J48)</f>
        <v>0</v>
      </c>
    </row>
    <row r="45" spans="1:14" s="44" customFormat="1" ht="51" customHeight="1" x14ac:dyDescent="0.35">
      <c r="A45" s="5" t="s">
        <v>227</v>
      </c>
      <c r="B45" s="65" t="s">
        <v>229</v>
      </c>
      <c r="C45" s="65" t="s">
        <v>230</v>
      </c>
      <c r="D45" s="66" t="s">
        <v>232</v>
      </c>
      <c r="E45" s="153" t="s">
        <v>220</v>
      </c>
      <c r="F45" s="151" t="s">
        <v>269</v>
      </c>
      <c r="G45" s="36">
        <f>H45+I45</f>
        <v>864400</v>
      </c>
      <c r="H45" s="36">
        <v>864400</v>
      </c>
      <c r="I45" s="32"/>
      <c r="J45" s="68"/>
      <c r="K45" s="13"/>
      <c r="L45" s="43"/>
      <c r="M45" s="43"/>
      <c r="N45" s="43"/>
    </row>
    <row r="46" spans="1:14" s="44" customFormat="1" ht="49.5" customHeight="1" x14ac:dyDescent="0.35">
      <c r="A46" s="5" t="s">
        <v>228</v>
      </c>
      <c r="B46" s="38" t="s">
        <v>231</v>
      </c>
      <c r="C46" s="38" t="s">
        <v>230</v>
      </c>
      <c r="D46" s="66" t="s">
        <v>233</v>
      </c>
      <c r="E46" s="154"/>
      <c r="F46" s="152"/>
      <c r="G46" s="36">
        <f>H46+I46</f>
        <v>523600</v>
      </c>
      <c r="H46" s="36">
        <v>523600</v>
      </c>
      <c r="I46" s="32"/>
      <c r="J46" s="68"/>
      <c r="K46" s="13"/>
      <c r="L46" s="43"/>
      <c r="M46" s="43"/>
      <c r="N46" s="43"/>
    </row>
    <row r="47" spans="1:14" ht="42.75" customHeight="1" x14ac:dyDescent="0.25">
      <c r="A47" s="5" t="s">
        <v>205</v>
      </c>
      <c r="B47" s="65" t="s">
        <v>207</v>
      </c>
      <c r="C47" s="69">
        <v>829</v>
      </c>
      <c r="D47" s="70" t="s">
        <v>208</v>
      </c>
      <c r="E47" s="48" t="s">
        <v>206</v>
      </c>
      <c r="F47" s="62" t="s">
        <v>276</v>
      </c>
      <c r="G47" s="36">
        <f>H47+I47</f>
        <v>12900</v>
      </c>
      <c r="H47" s="59">
        <v>12900</v>
      </c>
      <c r="I47" s="59"/>
      <c r="J47" s="60"/>
    </row>
    <row r="48" spans="1:14" ht="42.75" customHeight="1" x14ac:dyDescent="0.25">
      <c r="A48" s="5" t="s">
        <v>205</v>
      </c>
      <c r="B48" s="65" t="s">
        <v>207</v>
      </c>
      <c r="C48" s="69">
        <v>829</v>
      </c>
      <c r="D48" s="70" t="s">
        <v>208</v>
      </c>
      <c r="E48" s="48" t="s">
        <v>209</v>
      </c>
      <c r="F48" s="62" t="s">
        <v>277</v>
      </c>
      <c r="G48" s="36">
        <f>H48+I48</f>
        <v>42000</v>
      </c>
      <c r="H48" s="59">
        <v>42000</v>
      </c>
      <c r="I48" s="59"/>
      <c r="J48" s="60"/>
    </row>
    <row r="49" spans="1:14" ht="64.5" customHeight="1" x14ac:dyDescent="0.25">
      <c r="A49" s="11" t="s">
        <v>241</v>
      </c>
      <c r="B49" s="65"/>
      <c r="C49" s="69"/>
      <c r="D49" s="71" t="s">
        <v>240</v>
      </c>
      <c r="E49" s="48"/>
      <c r="F49" s="62"/>
      <c r="G49" s="32">
        <f>H49+I49</f>
        <v>1160000</v>
      </c>
      <c r="H49" s="63">
        <f>SUM(H50:H55)</f>
        <v>1160000</v>
      </c>
      <c r="I49" s="63">
        <f>SUM(I50:I55)</f>
        <v>0</v>
      </c>
      <c r="J49" s="64">
        <f>SUM(J50:J55)</f>
        <v>0</v>
      </c>
    </row>
    <row r="50" spans="1:14" s="44" customFormat="1" ht="67.5" customHeight="1" x14ac:dyDescent="0.25">
      <c r="A50" s="5" t="s">
        <v>242</v>
      </c>
      <c r="B50" s="38" t="s">
        <v>223</v>
      </c>
      <c r="C50" s="38" t="s">
        <v>224</v>
      </c>
      <c r="D50" s="70" t="s">
        <v>243</v>
      </c>
      <c r="E50" s="153" t="s">
        <v>220</v>
      </c>
      <c r="F50" s="151" t="s">
        <v>269</v>
      </c>
      <c r="G50" s="36">
        <f t="shared" ref="G50:G55" si="3">H50+I50</f>
        <v>150000</v>
      </c>
      <c r="H50" s="58">
        <v>150000</v>
      </c>
      <c r="I50" s="58"/>
      <c r="J50" s="79"/>
      <c r="K50" s="13"/>
      <c r="L50" s="43"/>
      <c r="M50" s="43"/>
      <c r="N50" s="43"/>
    </row>
    <row r="51" spans="1:14" s="44" customFormat="1" ht="60.75" customHeight="1" x14ac:dyDescent="0.25">
      <c r="A51" s="5">
        <v>1115031</v>
      </c>
      <c r="B51" s="65" t="s">
        <v>244</v>
      </c>
      <c r="C51" s="65" t="s">
        <v>245</v>
      </c>
      <c r="D51" s="70" t="s">
        <v>250</v>
      </c>
      <c r="E51" s="155"/>
      <c r="F51" s="156"/>
      <c r="G51" s="36">
        <f t="shared" si="3"/>
        <v>750000</v>
      </c>
      <c r="H51" s="58">
        <v>750000</v>
      </c>
      <c r="I51" s="58"/>
      <c r="J51" s="79"/>
      <c r="K51" s="13"/>
      <c r="L51" s="43"/>
      <c r="M51" s="43"/>
      <c r="N51" s="43"/>
    </row>
    <row r="52" spans="1:14" s="44" customFormat="1" ht="80.25" customHeight="1" x14ac:dyDescent="0.25">
      <c r="A52" s="5" t="s">
        <v>246</v>
      </c>
      <c r="B52" s="65" t="s">
        <v>247</v>
      </c>
      <c r="C52" s="65" t="s">
        <v>245</v>
      </c>
      <c r="D52" s="70" t="s">
        <v>251</v>
      </c>
      <c r="E52" s="155"/>
      <c r="F52" s="156"/>
      <c r="G52" s="36">
        <f t="shared" si="3"/>
        <v>30000</v>
      </c>
      <c r="H52" s="58">
        <v>30000</v>
      </c>
      <c r="I52" s="58"/>
      <c r="J52" s="79"/>
      <c r="K52" s="13"/>
      <c r="L52" s="43"/>
      <c r="M52" s="43"/>
      <c r="N52" s="43"/>
    </row>
    <row r="53" spans="1:14" s="44" customFormat="1" ht="42.75" customHeight="1" x14ac:dyDescent="0.25">
      <c r="A53" s="5" t="s">
        <v>248</v>
      </c>
      <c r="B53" s="65" t="s">
        <v>249</v>
      </c>
      <c r="C53" s="65" t="s">
        <v>245</v>
      </c>
      <c r="D53" s="70" t="s">
        <v>252</v>
      </c>
      <c r="E53" s="154"/>
      <c r="F53" s="152"/>
      <c r="G53" s="36">
        <f t="shared" si="3"/>
        <v>70000</v>
      </c>
      <c r="H53" s="58">
        <v>70000</v>
      </c>
      <c r="I53" s="58"/>
      <c r="J53" s="79"/>
      <c r="K53" s="13"/>
      <c r="L53" s="43"/>
      <c r="M53" s="43"/>
      <c r="N53" s="43"/>
    </row>
    <row r="54" spans="1:14" s="44" customFormat="1" ht="36" x14ac:dyDescent="0.25">
      <c r="A54" s="5">
        <v>1115011</v>
      </c>
      <c r="B54" s="65" t="s">
        <v>253</v>
      </c>
      <c r="C54" s="65" t="s">
        <v>245</v>
      </c>
      <c r="D54" s="48" t="s">
        <v>255</v>
      </c>
      <c r="E54" s="153" t="s">
        <v>257</v>
      </c>
      <c r="F54" s="151" t="s">
        <v>258</v>
      </c>
      <c r="G54" s="36">
        <f t="shared" si="3"/>
        <v>26000</v>
      </c>
      <c r="H54" s="58">
        <v>26000</v>
      </c>
      <c r="I54" s="58"/>
      <c r="J54" s="79"/>
      <c r="K54" s="13"/>
      <c r="L54" s="43"/>
      <c r="M54" s="43"/>
      <c r="N54" s="43"/>
    </row>
    <row r="55" spans="1:14" s="44" customFormat="1" ht="42.75" customHeight="1" x14ac:dyDescent="0.35">
      <c r="A55" s="5">
        <v>1115012</v>
      </c>
      <c r="B55" s="65" t="s">
        <v>254</v>
      </c>
      <c r="C55" s="65" t="s">
        <v>245</v>
      </c>
      <c r="D55" s="66" t="s">
        <v>256</v>
      </c>
      <c r="E55" s="154"/>
      <c r="F55" s="152"/>
      <c r="G55" s="36">
        <f t="shared" si="3"/>
        <v>134000</v>
      </c>
      <c r="H55" s="58">
        <v>134000</v>
      </c>
      <c r="I55" s="58"/>
      <c r="J55" s="79"/>
      <c r="K55" s="13"/>
      <c r="L55" s="43"/>
      <c r="M55" s="43"/>
      <c r="N55" s="43"/>
    </row>
    <row r="56" spans="1:14" s="12" customFormat="1" ht="90" customHeight="1" x14ac:dyDescent="0.25">
      <c r="A56" s="11" t="s">
        <v>28</v>
      </c>
      <c r="B56" s="72"/>
      <c r="C56" s="72"/>
      <c r="D56" s="29" t="s">
        <v>85</v>
      </c>
      <c r="E56" s="73"/>
      <c r="F56" s="74"/>
      <c r="G56" s="32">
        <f>SUM(G57:G90)</f>
        <v>162027324</v>
      </c>
      <c r="H56" s="32">
        <f>SUM(H57:H90)</f>
        <v>38753100</v>
      </c>
      <c r="I56" s="32">
        <f>SUM(I57:I86)</f>
        <v>123274224</v>
      </c>
      <c r="J56" s="68">
        <f>SUM(J57:J86)</f>
        <v>123274224</v>
      </c>
      <c r="K56" s="75"/>
      <c r="L56" s="13"/>
      <c r="M56" s="13"/>
      <c r="N56" s="13"/>
    </row>
    <row r="57" spans="1:14" s="76" customFormat="1" ht="48.75" customHeight="1" x14ac:dyDescent="0.25">
      <c r="A57" s="6" t="s">
        <v>68</v>
      </c>
      <c r="B57" s="127" t="s">
        <v>24</v>
      </c>
      <c r="C57" s="127" t="s">
        <v>10</v>
      </c>
      <c r="D57" s="39" t="s">
        <v>25</v>
      </c>
      <c r="E57" s="153" t="s">
        <v>220</v>
      </c>
      <c r="F57" s="147" t="s">
        <v>269</v>
      </c>
      <c r="G57" s="36">
        <f>H57+I57</f>
        <v>43020000</v>
      </c>
      <c r="H57" s="58">
        <v>18020000</v>
      </c>
      <c r="I57" s="58">
        <v>25000000</v>
      </c>
      <c r="J57" s="79">
        <f t="shared" ref="J57:J63" si="4">I57</f>
        <v>25000000</v>
      </c>
      <c r="K57" s="13"/>
      <c r="L57" s="43"/>
      <c r="M57" s="43"/>
      <c r="N57" s="43"/>
    </row>
    <row r="58" spans="1:14" s="76" customFormat="1" ht="71.25" customHeight="1" x14ac:dyDescent="0.25">
      <c r="A58" s="6" t="s">
        <v>60</v>
      </c>
      <c r="B58" s="65" t="s">
        <v>26</v>
      </c>
      <c r="C58" s="38" t="s">
        <v>11</v>
      </c>
      <c r="D58" s="39" t="s">
        <v>27</v>
      </c>
      <c r="E58" s="154"/>
      <c r="F58" s="150"/>
      <c r="G58" s="36">
        <f>H58+I58</f>
        <v>20000000</v>
      </c>
      <c r="H58" s="58"/>
      <c r="I58" s="58">
        <v>20000000</v>
      </c>
      <c r="J58" s="79">
        <f t="shared" si="4"/>
        <v>20000000</v>
      </c>
      <c r="K58" s="13"/>
      <c r="L58" s="43"/>
      <c r="M58" s="43"/>
      <c r="N58" s="43"/>
    </row>
    <row r="59" spans="1:14" s="12" customFormat="1" ht="33" customHeight="1" x14ac:dyDescent="0.35">
      <c r="A59" s="6" t="s">
        <v>124</v>
      </c>
      <c r="B59" s="77" t="s">
        <v>125</v>
      </c>
      <c r="C59" s="77" t="s">
        <v>126</v>
      </c>
      <c r="D59" s="57" t="s">
        <v>127</v>
      </c>
      <c r="E59" s="78" t="s">
        <v>57</v>
      </c>
      <c r="F59" s="35" t="s">
        <v>142</v>
      </c>
      <c r="G59" s="36">
        <f t="shared" ref="G59:G87" si="5">H59+I59</f>
        <v>131270</v>
      </c>
      <c r="H59" s="58"/>
      <c r="I59" s="58">
        <f>215270-84000</f>
        <v>131270</v>
      </c>
      <c r="J59" s="79">
        <f t="shared" si="4"/>
        <v>131270</v>
      </c>
      <c r="K59" s="13"/>
      <c r="L59" s="13"/>
      <c r="M59" s="13"/>
      <c r="N59" s="13"/>
    </row>
    <row r="60" spans="1:14" s="12" customFormat="1" ht="36" x14ac:dyDescent="0.35">
      <c r="A60" s="6" t="s">
        <v>86</v>
      </c>
      <c r="B60" s="80" t="s">
        <v>87</v>
      </c>
      <c r="C60" s="80" t="s">
        <v>12</v>
      </c>
      <c r="D60" s="39" t="s">
        <v>88</v>
      </c>
      <c r="E60" s="78" t="s">
        <v>58</v>
      </c>
      <c r="F60" s="41" t="s">
        <v>141</v>
      </c>
      <c r="G60" s="36">
        <f t="shared" si="5"/>
        <v>2100000</v>
      </c>
      <c r="H60" s="58"/>
      <c r="I60" s="58">
        <f>2250000-150000</f>
        <v>2100000</v>
      </c>
      <c r="J60" s="79">
        <f>I60</f>
        <v>2100000</v>
      </c>
      <c r="K60" s="13"/>
      <c r="L60" s="13"/>
      <c r="M60" s="13"/>
      <c r="N60" s="13"/>
    </row>
    <row r="61" spans="1:14" s="12" customFormat="1" ht="36" hidden="1" x14ac:dyDescent="0.35">
      <c r="A61" s="6" t="s">
        <v>39</v>
      </c>
      <c r="B61" s="49" t="s">
        <v>40</v>
      </c>
      <c r="C61" s="49" t="s">
        <v>41</v>
      </c>
      <c r="D61" s="57" t="s">
        <v>42</v>
      </c>
      <c r="E61" s="78" t="s">
        <v>59</v>
      </c>
      <c r="F61" s="35"/>
      <c r="G61" s="36">
        <f t="shared" si="5"/>
        <v>0</v>
      </c>
      <c r="H61" s="58"/>
      <c r="I61" s="58"/>
      <c r="J61" s="79">
        <f t="shared" si="4"/>
        <v>0</v>
      </c>
      <c r="K61" s="13"/>
      <c r="L61" s="13"/>
      <c r="M61" s="13"/>
      <c r="N61" s="13"/>
    </row>
    <row r="62" spans="1:14" s="12" customFormat="1" ht="36" hidden="1" x14ac:dyDescent="0.35">
      <c r="A62" s="6" t="s">
        <v>29</v>
      </c>
      <c r="B62" s="49" t="s">
        <v>17</v>
      </c>
      <c r="C62" s="49" t="s">
        <v>13</v>
      </c>
      <c r="D62" s="57" t="s">
        <v>18</v>
      </c>
      <c r="E62" s="78" t="s">
        <v>58</v>
      </c>
      <c r="F62" s="35"/>
      <c r="G62" s="36">
        <f t="shared" si="5"/>
        <v>0</v>
      </c>
      <c r="H62" s="58"/>
      <c r="I62" s="58"/>
      <c r="J62" s="79">
        <f t="shared" si="4"/>
        <v>0</v>
      </c>
      <c r="K62" s="13"/>
      <c r="L62" s="13"/>
      <c r="M62" s="13"/>
      <c r="N62" s="13"/>
    </row>
    <row r="63" spans="1:14" s="12" customFormat="1" ht="54" hidden="1" x14ac:dyDescent="0.35">
      <c r="A63" s="5" t="s">
        <v>30</v>
      </c>
      <c r="B63" s="38" t="s">
        <v>31</v>
      </c>
      <c r="C63" s="38" t="s">
        <v>43</v>
      </c>
      <c r="D63" s="40" t="s">
        <v>32</v>
      </c>
      <c r="E63" s="78" t="s">
        <v>59</v>
      </c>
      <c r="F63" s="35"/>
      <c r="G63" s="36">
        <f t="shared" si="5"/>
        <v>0</v>
      </c>
      <c r="H63" s="58"/>
      <c r="I63" s="58"/>
      <c r="J63" s="79">
        <f t="shared" si="4"/>
        <v>0</v>
      </c>
      <c r="K63" s="13"/>
      <c r="L63" s="13"/>
      <c r="M63" s="13"/>
      <c r="N63" s="13"/>
    </row>
    <row r="64" spans="1:14" s="12" customFormat="1" ht="36" x14ac:dyDescent="0.35">
      <c r="A64" s="6" t="s">
        <v>29</v>
      </c>
      <c r="B64" s="49" t="s">
        <v>17</v>
      </c>
      <c r="C64" s="49" t="s">
        <v>13</v>
      </c>
      <c r="D64" s="57" t="s">
        <v>18</v>
      </c>
      <c r="E64" s="78" t="s">
        <v>59</v>
      </c>
      <c r="F64" s="35" t="s">
        <v>142</v>
      </c>
      <c r="G64" s="36">
        <f t="shared" si="5"/>
        <v>155000</v>
      </c>
      <c r="H64" s="58"/>
      <c r="I64" s="58">
        <v>155000</v>
      </c>
      <c r="J64" s="79">
        <v>155000</v>
      </c>
      <c r="K64" s="13"/>
      <c r="L64" s="13"/>
      <c r="M64" s="13"/>
      <c r="N64" s="13"/>
    </row>
    <row r="65" spans="1:14" s="76" customFormat="1" ht="72" x14ac:dyDescent="0.35">
      <c r="A65" s="6" t="s">
        <v>185</v>
      </c>
      <c r="B65" s="49" t="s">
        <v>186</v>
      </c>
      <c r="C65" s="49" t="s">
        <v>10</v>
      </c>
      <c r="D65" s="57" t="s">
        <v>187</v>
      </c>
      <c r="E65" s="78" t="s">
        <v>188</v>
      </c>
      <c r="F65" s="35" t="s">
        <v>194</v>
      </c>
      <c r="G65" s="36">
        <f t="shared" si="5"/>
        <v>3966300</v>
      </c>
      <c r="H65" s="37">
        <f>2500000+1366300</f>
        <v>3866300</v>
      </c>
      <c r="I65" s="58">
        <v>100000</v>
      </c>
      <c r="J65" s="79">
        <v>100000</v>
      </c>
      <c r="K65" s="13"/>
      <c r="L65" s="43"/>
      <c r="M65" s="43"/>
      <c r="N65" s="43"/>
    </row>
    <row r="66" spans="1:14" s="76" customFormat="1" ht="120" customHeight="1" x14ac:dyDescent="0.35">
      <c r="A66" s="6" t="s">
        <v>185</v>
      </c>
      <c r="B66" s="49" t="s">
        <v>186</v>
      </c>
      <c r="C66" s="49" t="s">
        <v>10</v>
      </c>
      <c r="D66" s="57" t="s">
        <v>187</v>
      </c>
      <c r="E66" s="78" t="s">
        <v>234</v>
      </c>
      <c r="F66" s="35" t="s">
        <v>270</v>
      </c>
      <c r="G66" s="36">
        <f t="shared" si="5"/>
        <v>2800000</v>
      </c>
      <c r="H66" s="37">
        <v>2800000</v>
      </c>
      <c r="I66" s="58"/>
      <c r="J66" s="79">
        <f t="shared" ref="J66:J71" si="6">I66</f>
        <v>0</v>
      </c>
      <c r="K66" s="13"/>
      <c r="L66" s="43"/>
      <c r="M66" s="43"/>
      <c r="N66" s="43"/>
    </row>
    <row r="67" spans="1:14" s="76" customFormat="1" ht="90" x14ac:dyDescent="0.35">
      <c r="A67" s="6" t="s">
        <v>185</v>
      </c>
      <c r="B67" s="49" t="s">
        <v>186</v>
      </c>
      <c r="C67" s="49" t="s">
        <v>10</v>
      </c>
      <c r="D67" s="57" t="s">
        <v>187</v>
      </c>
      <c r="E67" s="78" t="s">
        <v>235</v>
      </c>
      <c r="F67" s="35" t="s">
        <v>271</v>
      </c>
      <c r="G67" s="36">
        <f t="shared" si="5"/>
        <v>3000000</v>
      </c>
      <c r="H67" s="37">
        <v>3000000</v>
      </c>
      <c r="I67" s="58"/>
      <c r="J67" s="79">
        <f t="shared" si="6"/>
        <v>0</v>
      </c>
      <c r="K67" s="13"/>
      <c r="L67" s="43"/>
      <c r="M67" s="43"/>
      <c r="N67" s="43"/>
    </row>
    <row r="68" spans="1:14" s="76" customFormat="1" ht="90" x14ac:dyDescent="0.35">
      <c r="A68" s="6" t="s">
        <v>185</v>
      </c>
      <c r="B68" s="49" t="s">
        <v>186</v>
      </c>
      <c r="C68" s="49" t="s">
        <v>10</v>
      </c>
      <c r="D68" s="57" t="s">
        <v>187</v>
      </c>
      <c r="E68" s="78" t="s">
        <v>236</v>
      </c>
      <c r="F68" s="35" t="s">
        <v>272</v>
      </c>
      <c r="G68" s="36">
        <f t="shared" si="5"/>
        <v>2000000</v>
      </c>
      <c r="H68" s="37">
        <v>2000000</v>
      </c>
      <c r="I68" s="58"/>
      <c r="J68" s="79">
        <f t="shared" si="6"/>
        <v>0</v>
      </c>
      <c r="K68" s="13"/>
      <c r="L68" s="43"/>
      <c r="M68" s="43"/>
      <c r="N68" s="43"/>
    </row>
    <row r="69" spans="1:14" s="76" customFormat="1" ht="96.75" customHeight="1" x14ac:dyDescent="0.35">
      <c r="A69" s="6" t="s">
        <v>185</v>
      </c>
      <c r="B69" s="49" t="s">
        <v>186</v>
      </c>
      <c r="C69" s="49" t="s">
        <v>10</v>
      </c>
      <c r="D69" s="57" t="s">
        <v>187</v>
      </c>
      <c r="E69" s="78" t="s">
        <v>237</v>
      </c>
      <c r="F69" s="35" t="s">
        <v>273</v>
      </c>
      <c r="G69" s="36">
        <f t="shared" si="5"/>
        <v>3000000</v>
      </c>
      <c r="H69" s="37">
        <v>3000000</v>
      </c>
      <c r="I69" s="58"/>
      <c r="J69" s="79">
        <f t="shared" si="6"/>
        <v>0</v>
      </c>
      <c r="K69" s="13"/>
      <c r="L69" s="43"/>
      <c r="M69" s="43"/>
      <c r="N69" s="43"/>
    </row>
    <row r="70" spans="1:14" s="12" customFormat="1" ht="18" x14ac:dyDescent="0.25">
      <c r="A70" s="6" t="s">
        <v>68</v>
      </c>
      <c r="B70" s="49" t="s">
        <v>24</v>
      </c>
      <c r="C70" s="49" t="s">
        <v>10</v>
      </c>
      <c r="D70" s="81" t="s">
        <v>25</v>
      </c>
      <c r="E70" s="30" t="s">
        <v>56</v>
      </c>
      <c r="F70" s="41" t="s">
        <v>278</v>
      </c>
      <c r="G70" s="36">
        <f t="shared" si="5"/>
        <v>102800</v>
      </c>
      <c r="H70" s="37">
        <v>0</v>
      </c>
      <c r="I70" s="37">
        <v>102800</v>
      </c>
      <c r="J70" s="79">
        <f t="shared" si="6"/>
        <v>102800</v>
      </c>
      <c r="K70" s="13"/>
      <c r="L70" s="13"/>
      <c r="M70" s="13"/>
      <c r="N70" s="13"/>
    </row>
    <row r="71" spans="1:14" s="76" customFormat="1" ht="54" x14ac:dyDescent="0.25">
      <c r="A71" s="6" t="s">
        <v>68</v>
      </c>
      <c r="B71" s="49" t="s">
        <v>24</v>
      </c>
      <c r="C71" s="49" t="s">
        <v>10</v>
      </c>
      <c r="D71" s="81" t="s">
        <v>25</v>
      </c>
      <c r="E71" s="30" t="s">
        <v>106</v>
      </c>
      <c r="F71" s="41" t="s">
        <v>143</v>
      </c>
      <c r="G71" s="36">
        <f t="shared" si="5"/>
        <v>1509900</v>
      </c>
      <c r="H71" s="37">
        <f>450000+817900+242000</f>
        <v>1509900</v>
      </c>
      <c r="I71" s="58"/>
      <c r="J71" s="79">
        <f t="shared" si="6"/>
        <v>0</v>
      </c>
      <c r="K71" s="13"/>
      <c r="L71" s="43"/>
      <c r="M71" s="43"/>
      <c r="N71" s="43"/>
    </row>
    <row r="72" spans="1:14" s="76" customFormat="1" ht="72" x14ac:dyDescent="0.25">
      <c r="A72" s="6" t="s">
        <v>68</v>
      </c>
      <c r="B72" s="49" t="s">
        <v>24</v>
      </c>
      <c r="C72" s="49" t="s">
        <v>10</v>
      </c>
      <c r="D72" s="81" t="s">
        <v>25</v>
      </c>
      <c r="E72" s="30" t="s">
        <v>107</v>
      </c>
      <c r="F72" s="41" t="s">
        <v>144</v>
      </c>
      <c r="G72" s="36">
        <f t="shared" si="5"/>
        <v>1199600</v>
      </c>
      <c r="H72" s="37">
        <f>730000+711600-242000</f>
        <v>1199600</v>
      </c>
      <c r="I72" s="58"/>
      <c r="J72" s="79"/>
      <c r="K72" s="13"/>
      <c r="L72" s="43"/>
      <c r="M72" s="43"/>
      <c r="N72" s="43"/>
    </row>
    <row r="73" spans="1:14" s="76" customFormat="1" ht="36" x14ac:dyDescent="0.25">
      <c r="A73" s="6" t="s">
        <v>68</v>
      </c>
      <c r="B73" s="49" t="s">
        <v>24</v>
      </c>
      <c r="C73" s="49" t="s">
        <v>10</v>
      </c>
      <c r="D73" s="81" t="s">
        <v>25</v>
      </c>
      <c r="E73" s="30" t="s">
        <v>128</v>
      </c>
      <c r="F73" s="41" t="s">
        <v>147</v>
      </c>
      <c r="G73" s="36">
        <f t="shared" si="5"/>
        <v>3357300</v>
      </c>
      <c r="H73" s="37">
        <f>2300000+1057300</f>
        <v>3357300</v>
      </c>
      <c r="I73" s="58"/>
      <c r="J73" s="79"/>
      <c r="K73" s="13"/>
      <c r="L73" s="43"/>
      <c r="M73" s="43"/>
      <c r="N73" s="43"/>
    </row>
    <row r="74" spans="1:14" s="12" customFormat="1" ht="36" x14ac:dyDescent="0.35">
      <c r="A74" s="6" t="s">
        <v>33</v>
      </c>
      <c r="B74" s="49" t="s">
        <v>15</v>
      </c>
      <c r="C74" s="49" t="s">
        <v>34</v>
      </c>
      <c r="D74" s="34" t="s">
        <v>35</v>
      </c>
      <c r="E74" s="78" t="s">
        <v>58</v>
      </c>
      <c r="F74" s="41" t="s">
        <v>141</v>
      </c>
      <c r="G74" s="36">
        <f t="shared" si="5"/>
        <v>1099400</v>
      </c>
      <c r="H74" s="58"/>
      <c r="I74" s="58">
        <v>1099400</v>
      </c>
      <c r="J74" s="79">
        <v>1099400</v>
      </c>
      <c r="K74" s="13"/>
      <c r="L74" s="13"/>
      <c r="M74" s="13"/>
      <c r="N74" s="13"/>
    </row>
    <row r="75" spans="1:14" s="12" customFormat="1" ht="36" x14ac:dyDescent="0.35">
      <c r="A75" s="6" t="s">
        <v>33</v>
      </c>
      <c r="B75" s="49" t="s">
        <v>15</v>
      </c>
      <c r="C75" s="49" t="s">
        <v>34</v>
      </c>
      <c r="D75" s="34" t="s">
        <v>35</v>
      </c>
      <c r="E75" s="78" t="s">
        <v>103</v>
      </c>
      <c r="F75" s="35" t="s">
        <v>142</v>
      </c>
      <c r="G75" s="36">
        <f>H75+I75</f>
        <v>50000</v>
      </c>
      <c r="H75" s="58"/>
      <c r="I75" s="58">
        <v>50000</v>
      </c>
      <c r="J75" s="79">
        <v>50000</v>
      </c>
      <c r="K75" s="13"/>
      <c r="L75" s="13"/>
      <c r="M75" s="13"/>
      <c r="N75" s="13"/>
    </row>
    <row r="76" spans="1:14" s="12" customFormat="1" ht="36" x14ac:dyDescent="0.35">
      <c r="A76" s="6" t="s">
        <v>172</v>
      </c>
      <c r="B76" s="49" t="s">
        <v>173</v>
      </c>
      <c r="C76" s="49" t="s">
        <v>34</v>
      </c>
      <c r="D76" s="34" t="s">
        <v>174</v>
      </c>
      <c r="E76" s="78" t="s">
        <v>58</v>
      </c>
      <c r="F76" s="35" t="s">
        <v>195</v>
      </c>
      <c r="G76" s="36">
        <f>H76+I76</f>
        <v>56166928</v>
      </c>
      <c r="H76" s="58"/>
      <c r="I76" s="58">
        <v>56166928</v>
      </c>
      <c r="J76" s="79">
        <v>56166928</v>
      </c>
      <c r="K76" s="13"/>
      <c r="L76" s="13"/>
      <c r="M76" s="13"/>
      <c r="N76" s="13"/>
    </row>
    <row r="77" spans="1:14" s="12" customFormat="1" ht="54" x14ac:dyDescent="0.35">
      <c r="A77" s="6" t="s">
        <v>61</v>
      </c>
      <c r="B77" s="49" t="s">
        <v>64</v>
      </c>
      <c r="C77" s="49" t="s">
        <v>34</v>
      </c>
      <c r="D77" s="34" t="s">
        <v>66</v>
      </c>
      <c r="E77" s="78" t="s">
        <v>58</v>
      </c>
      <c r="F77" s="41" t="s">
        <v>141</v>
      </c>
      <c r="G77" s="36">
        <f t="shared" si="5"/>
        <v>183200</v>
      </c>
      <c r="H77" s="58"/>
      <c r="I77" s="58">
        <v>183200</v>
      </c>
      <c r="J77" s="79">
        <f>I77</f>
        <v>183200</v>
      </c>
      <c r="K77" s="13"/>
      <c r="L77" s="13"/>
      <c r="M77" s="13"/>
      <c r="N77" s="13"/>
    </row>
    <row r="78" spans="1:14" s="12" customFormat="1" ht="54" x14ac:dyDescent="0.35">
      <c r="A78" s="6" t="s">
        <v>61</v>
      </c>
      <c r="B78" s="49" t="s">
        <v>64</v>
      </c>
      <c r="C78" s="49" t="s">
        <v>34</v>
      </c>
      <c r="D78" s="34" t="s">
        <v>66</v>
      </c>
      <c r="E78" s="78" t="s">
        <v>103</v>
      </c>
      <c r="F78" s="35" t="s">
        <v>142</v>
      </c>
      <c r="G78" s="36">
        <f>H78+I78</f>
        <v>4100</v>
      </c>
      <c r="H78" s="58"/>
      <c r="I78" s="58">
        <v>4100</v>
      </c>
      <c r="J78" s="79">
        <v>4100</v>
      </c>
      <c r="K78" s="13"/>
      <c r="L78" s="13"/>
      <c r="M78" s="13"/>
      <c r="N78" s="13"/>
    </row>
    <row r="79" spans="1:14" s="12" customFormat="1" ht="54" x14ac:dyDescent="0.35">
      <c r="A79" s="6" t="s">
        <v>69</v>
      </c>
      <c r="B79" s="49" t="s">
        <v>70</v>
      </c>
      <c r="C79" s="49" t="s">
        <v>7</v>
      </c>
      <c r="D79" s="39" t="s">
        <v>71</v>
      </c>
      <c r="E79" s="78" t="s">
        <v>57</v>
      </c>
      <c r="F79" s="35" t="s">
        <v>142</v>
      </c>
      <c r="G79" s="36">
        <f>H79+I79</f>
        <v>13041520</v>
      </c>
      <c r="H79" s="58"/>
      <c r="I79" s="58">
        <f>13474120-432600</f>
        <v>13041520</v>
      </c>
      <c r="J79" s="79">
        <f t="shared" ref="J79:J86" si="7">I79</f>
        <v>13041520</v>
      </c>
      <c r="K79" s="13"/>
      <c r="L79" s="13"/>
      <c r="M79" s="13"/>
      <c r="N79" s="13"/>
    </row>
    <row r="80" spans="1:14" s="12" customFormat="1" ht="54" x14ac:dyDescent="0.35">
      <c r="A80" s="6" t="s">
        <v>89</v>
      </c>
      <c r="B80" s="49" t="s">
        <v>90</v>
      </c>
      <c r="C80" s="49" t="s">
        <v>7</v>
      </c>
      <c r="D80" s="39" t="s">
        <v>91</v>
      </c>
      <c r="E80" s="78" t="s">
        <v>58</v>
      </c>
      <c r="F80" s="41" t="s">
        <v>141</v>
      </c>
      <c r="G80" s="36">
        <f>H80+I80</f>
        <v>466356</v>
      </c>
      <c r="H80" s="58"/>
      <c r="I80" s="58">
        <f>308180-150000+308176</f>
        <v>466356</v>
      </c>
      <c r="J80" s="79">
        <f t="shared" si="7"/>
        <v>466356</v>
      </c>
      <c r="K80" s="13"/>
      <c r="L80" s="13"/>
      <c r="M80" s="13"/>
      <c r="N80" s="13"/>
    </row>
    <row r="81" spans="1:14" s="12" customFormat="1" ht="36" x14ac:dyDescent="0.35">
      <c r="A81" s="6" t="s">
        <v>62</v>
      </c>
      <c r="B81" s="49" t="s">
        <v>65</v>
      </c>
      <c r="C81" s="49" t="s">
        <v>7</v>
      </c>
      <c r="D81" s="34" t="s">
        <v>67</v>
      </c>
      <c r="E81" s="78" t="s">
        <v>57</v>
      </c>
      <c r="F81" s="35" t="s">
        <v>142</v>
      </c>
      <c r="G81" s="36">
        <f t="shared" si="5"/>
        <v>220000</v>
      </c>
      <c r="H81" s="58"/>
      <c r="I81" s="58">
        <v>220000</v>
      </c>
      <c r="J81" s="79">
        <f t="shared" si="7"/>
        <v>220000</v>
      </c>
      <c r="K81" s="13"/>
      <c r="L81" s="13"/>
      <c r="M81" s="13"/>
      <c r="N81" s="13"/>
    </row>
    <row r="82" spans="1:14" s="12" customFormat="1" ht="54" x14ac:dyDescent="0.25">
      <c r="A82" s="6" t="s">
        <v>60</v>
      </c>
      <c r="B82" s="80" t="s">
        <v>26</v>
      </c>
      <c r="C82" s="49" t="s">
        <v>11</v>
      </c>
      <c r="D82" s="81" t="s">
        <v>27</v>
      </c>
      <c r="E82" s="40" t="s">
        <v>95</v>
      </c>
      <c r="F82" s="41" t="s">
        <v>145</v>
      </c>
      <c r="G82" s="36">
        <f t="shared" si="5"/>
        <v>3775650</v>
      </c>
      <c r="H82" s="37">
        <v>0</v>
      </c>
      <c r="I82" s="37">
        <v>3775650</v>
      </c>
      <c r="J82" s="79">
        <f t="shared" si="7"/>
        <v>3775650</v>
      </c>
      <c r="K82" s="13"/>
      <c r="L82" s="13"/>
      <c r="M82" s="13"/>
      <c r="N82" s="13"/>
    </row>
    <row r="83" spans="1:14" s="12" customFormat="1" ht="54" x14ac:dyDescent="0.25">
      <c r="A83" s="6" t="s">
        <v>153</v>
      </c>
      <c r="B83" s="80" t="s">
        <v>154</v>
      </c>
      <c r="C83" s="80" t="s">
        <v>7</v>
      </c>
      <c r="D83" s="39" t="s">
        <v>14</v>
      </c>
      <c r="E83" s="30" t="s">
        <v>155</v>
      </c>
      <c r="F83" s="35" t="s">
        <v>196</v>
      </c>
      <c r="G83" s="36">
        <f t="shared" si="5"/>
        <v>169500</v>
      </c>
      <c r="H83" s="58"/>
      <c r="I83" s="58">
        <f>76800+92700</f>
        <v>169500</v>
      </c>
      <c r="J83" s="79">
        <f t="shared" si="7"/>
        <v>169500</v>
      </c>
      <c r="K83" s="13"/>
      <c r="L83" s="13"/>
      <c r="M83" s="13"/>
      <c r="N83" s="13"/>
    </row>
    <row r="84" spans="1:14" s="12" customFormat="1" ht="54" x14ac:dyDescent="0.35">
      <c r="A84" s="6" t="s">
        <v>153</v>
      </c>
      <c r="B84" s="80" t="s">
        <v>154</v>
      </c>
      <c r="C84" s="80" t="s">
        <v>7</v>
      </c>
      <c r="D84" s="39" t="s">
        <v>14</v>
      </c>
      <c r="E84" s="78" t="s">
        <v>156</v>
      </c>
      <c r="F84" s="35" t="s">
        <v>279</v>
      </c>
      <c r="G84" s="36">
        <f t="shared" si="5"/>
        <v>169500</v>
      </c>
      <c r="H84" s="58"/>
      <c r="I84" s="58">
        <f>76800+92700</f>
        <v>169500</v>
      </c>
      <c r="J84" s="79">
        <f t="shared" si="7"/>
        <v>169500</v>
      </c>
      <c r="K84" s="13"/>
      <c r="L84" s="13"/>
      <c r="M84" s="13"/>
      <c r="N84" s="13"/>
    </row>
    <row r="85" spans="1:14" s="12" customFormat="1" ht="72" x14ac:dyDescent="0.35">
      <c r="A85" s="6" t="s">
        <v>153</v>
      </c>
      <c r="B85" s="80" t="s">
        <v>154</v>
      </c>
      <c r="C85" s="80" t="s">
        <v>7</v>
      </c>
      <c r="D85" s="39" t="s">
        <v>14</v>
      </c>
      <c r="E85" s="78" t="s">
        <v>190</v>
      </c>
      <c r="F85" s="35" t="s">
        <v>197</v>
      </c>
      <c r="G85" s="36">
        <f t="shared" si="5"/>
        <v>169500</v>
      </c>
      <c r="H85" s="58"/>
      <c r="I85" s="58">
        <f>76800+92700</f>
        <v>169500</v>
      </c>
      <c r="J85" s="79">
        <f t="shared" si="7"/>
        <v>169500</v>
      </c>
      <c r="K85" s="13"/>
      <c r="L85" s="13"/>
      <c r="M85" s="13"/>
      <c r="N85" s="13"/>
    </row>
    <row r="86" spans="1:14" s="12" customFormat="1" ht="54" x14ac:dyDescent="0.35">
      <c r="A86" s="6" t="s">
        <v>153</v>
      </c>
      <c r="B86" s="80" t="s">
        <v>154</v>
      </c>
      <c r="C86" s="80" t="s">
        <v>7</v>
      </c>
      <c r="D86" s="39" t="s">
        <v>14</v>
      </c>
      <c r="E86" s="78" t="s">
        <v>157</v>
      </c>
      <c r="F86" s="35" t="s">
        <v>198</v>
      </c>
      <c r="G86" s="36">
        <f t="shared" si="5"/>
        <v>169500</v>
      </c>
      <c r="H86" s="58"/>
      <c r="I86" s="58">
        <f>76800+92700</f>
        <v>169500</v>
      </c>
      <c r="J86" s="79">
        <f t="shared" si="7"/>
        <v>169500</v>
      </c>
      <c r="K86" s="13"/>
      <c r="L86" s="13"/>
      <c r="M86" s="13"/>
      <c r="N86" s="13"/>
    </row>
    <row r="87" spans="1:14" s="12" customFormat="1" ht="36" hidden="1" x14ac:dyDescent="0.35">
      <c r="A87" s="6" t="s">
        <v>63</v>
      </c>
      <c r="B87" s="82" t="s">
        <v>36</v>
      </c>
      <c r="C87" s="82" t="s">
        <v>37</v>
      </c>
      <c r="D87" s="39" t="s">
        <v>38</v>
      </c>
      <c r="E87" s="78" t="s">
        <v>58</v>
      </c>
      <c r="F87" s="31"/>
      <c r="G87" s="36">
        <f t="shared" si="5"/>
        <v>0</v>
      </c>
      <c r="H87" s="58"/>
      <c r="I87" s="58"/>
      <c r="J87" s="79"/>
      <c r="K87" s="13"/>
      <c r="L87" s="13"/>
      <c r="M87" s="13"/>
      <c r="N87" s="13"/>
    </row>
    <row r="88" spans="1:14" ht="54" hidden="1" x14ac:dyDescent="0.35">
      <c r="A88" s="6" t="s">
        <v>72</v>
      </c>
      <c r="B88" s="82" t="s">
        <v>73</v>
      </c>
      <c r="C88" s="82" t="s">
        <v>8</v>
      </c>
      <c r="D88" s="39" t="s">
        <v>74</v>
      </c>
      <c r="E88" s="78" t="s">
        <v>58</v>
      </c>
      <c r="F88" s="31"/>
      <c r="G88" s="36">
        <f>H88+I88</f>
        <v>0</v>
      </c>
      <c r="H88" s="58"/>
      <c r="I88" s="58"/>
      <c r="J88" s="79"/>
    </row>
    <row r="89" spans="1:14" ht="142.5" hidden="1" customHeight="1" x14ac:dyDescent="0.3">
      <c r="A89" s="7" t="s">
        <v>96</v>
      </c>
      <c r="B89" s="83" t="s">
        <v>97</v>
      </c>
      <c r="C89" s="84" t="s">
        <v>16</v>
      </c>
      <c r="D89" s="85" t="s">
        <v>99</v>
      </c>
      <c r="E89" s="86" t="s">
        <v>98</v>
      </c>
      <c r="F89" s="87"/>
      <c r="G89" s="88">
        <f>H89+I89</f>
        <v>0</v>
      </c>
      <c r="H89" s="89">
        <v>0</v>
      </c>
      <c r="I89" s="90"/>
      <c r="J89" s="91"/>
    </row>
    <row r="90" spans="1:14" ht="124.8" hidden="1" x14ac:dyDescent="0.3">
      <c r="A90" s="7" t="s">
        <v>96</v>
      </c>
      <c r="B90" s="83" t="s">
        <v>97</v>
      </c>
      <c r="C90" s="92" t="s">
        <v>16</v>
      </c>
      <c r="D90" s="93" t="s">
        <v>99</v>
      </c>
      <c r="E90" s="94" t="s">
        <v>101</v>
      </c>
      <c r="F90" s="87"/>
      <c r="G90" s="88">
        <f>H90+I90</f>
        <v>0</v>
      </c>
      <c r="H90" s="89"/>
      <c r="I90" s="90"/>
      <c r="J90" s="91"/>
    </row>
    <row r="91" spans="1:14" ht="52.2" x14ac:dyDescent="0.25">
      <c r="A91" s="11" t="s">
        <v>149</v>
      </c>
      <c r="B91" s="72"/>
      <c r="C91" s="72"/>
      <c r="D91" s="95" t="s">
        <v>150</v>
      </c>
      <c r="E91" s="95"/>
      <c r="F91" s="96"/>
      <c r="G91" s="32">
        <f>H91+I91</f>
        <v>58500</v>
      </c>
      <c r="H91" s="63">
        <f>H92</f>
        <v>58500</v>
      </c>
      <c r="I91" s="63">
        <f>I92</f>
        <v>0</v>
      </c>
      <c r="J91" s="64">
        <f>J92</f>
        <v>0</v>
      </c>
    </row>
    <row r="92" spans="1:14" ht="118.5" customHeight="1" x14ac:dyDescent="0.25">
      <c r="A92" s="5" t="s">
        <v>151</v>
      </c>
      <c r="B92" s="97" t="s">
        <v>22</v>
      </c>
      <c r="C92" s="97" t="s">
        <v>7</v>
      </c>
      <c r="D92" s="45" t="s">
        <v>23</v>
      </c>
      <c r="E92" s="98" t="s">
        <v>152</v>
      </c>
      <c r="F92" s="35" t="s">
        <v>199</v>
      </c>
      <c r="G92" s="36">
        <f>H92+I92</f>
        <v>58500</v>
      </c>
      <c r="H92" s="46">
        <v>58500</v>
      </c>
      <c r="I92" s="59"/>
      <c r="J92" s="60"/>
    </row>
    <row r="93" spans="1:14" ht="73.5" customHeight="1" x14ac:dyDescent="0.35">
      <c r="A93" s="11" t="s">
        <v>179</v>
      </c>
      <c r="B93" s="72"/>
      <c r="C93" s="72"/>
      <c r="D93" s="95" t="s">
        <v>180</v>
      </c>
      <c r="E93" s="99"/>
      <c r="F93" s="100"/>
      <c r="G93" s="101">
        <f>SUM(H93+I93)</f>
        <v>12153900</v>
      </c>
      <c r="H93" s="102">
        <f>SUM(H94:H99)</f>
        <v>6597000</v>
      </c>
      <c r="I93" s="102">
        <f>SUM(I94:I99)</f>
        <v>5556900</v>
      </c>
      <c r="J93" s="103">
        <f>SUM(J94:J99)</f>
        <v>5556900</v>
      </c>
    </row>
    <row r="94" spans="1:14" ht="66.75" customHeight="1" x14ac:dyDescent="0.25">
      <c r="A94" s="5" t="s">
        <v>238</v>
      </c>
      <c r="B94" s="38" t="s">
        <v>223</v>
      </c>
      <c r="C94" s="38" t="s">
        <v>224</v>
      </c>
      <c r="D94" s="39" t="s">
        <v>225</v>
      </c>
      <c r="E94" s="153" t="s">
        <v>220</v>
      </c>
      <c r="F94" s="151" t="s">
        <v>269</v>
      </c>
      <c r="G94" s="88">
        <f t="shared" ref="G94:G99" si="8">H94+I94</f>
        <v>627000</v>
      </c>
      <c r="H94" s="89">
        <v>477000</v>
      </c>
      <c r="I94" s="89">
        <v>150000</v>
      </c>
      <c r="J94" s="107">
        <v>150000</v>
      </c>
    </row>
    <row r="95" spans="1:14" ht="70.5" customHeight="1" x14ac:dyDescent="0.25">
      <c r="A95" s="104" t="s">
        <v>181</v>
      </c>
      <c r="B95" s="105" t="s">
        <v>182</v>
      </c>
      <c r="C95" s="97" t="s">
        <v>16</v>
      </c>
      <c r="D95" s="39" t="s">
        <v>183</v>
      </c>
      <c r="E95" s="154"/>
      <c r="F95" s="152"/>
      <c r="G95" s="88">
        <f t="shared" si="8"/>
        <v>2276900</v>
      </c>
      <c r="H95" s="89">
        <v>1500000</v>
      </c>
      <c r="I95" s="89">
        <v>776900</v>
      </c>
      <c r="J95" s="107">
        <v>776900</v>
      </c>
    </row>
    <row r="96" spans="1:14" ht="81" customHeight="1" x14ac:dyDescent="0.25">
      <c r="A96" s="104" t="s">
        <v>181</v>
      </c>
      <c r="B96" s="105" t="s">
        <v>182</v>
      </c>
      <c r="C96" s="97" t="s">
        <v>16</v>
      </c>
      <c r="D96" s="39" t="s">
        <v>183</v>
      </c>
      <c r="E96" s="128" t="s">
        <v>239</v>
      </c>
      <c r="F96" s="129" t="s">
        <v>274</v>
      </c>
      <c r="G96" s="88">
        <f t="shared" si="8"/>
        <v>2000000</v>
      </c>
      <c r="H96" s="89">
        <v>1970000</v>
      </c>
      <c r="I96" s="89">
        <v>30000</v>
      </c>
      <c r="J96" s="107">
        <v>30000</v>
      </c>
    </row>
    <row r="97" spans="1:10" ht="98.25" customHeight="1" x14ac:dyDescent="0.35">
      <c r="A97" s="104" t="s">
        <v>181</v>
      </c>
      <c r="B97" s="105" t="s">
        <v>182</v>
      </c>
      <c r="C97" s="97" t="s">
        <v>16</v>
      </c>
      <c r="D97" s="39" t="s">
        <v>183</v>
      </c>
      <c r="E97" s="78" t="s">
        <v>189</v>
      </c>
      <c r="F97" s="106" t="s">
        <v>200</v>
      </c>
      <c r="G97" s="88">
        <f t="shared" si="8"/>
        <v>250000</v>
      </c>
      <c r="H97" s="89">
        <v>150000</v>
      </c>
      <c r="I97" s="89">
        <v>100000</v>
      </c>
      <c r="J97" s="107">
        <v>100000</v>
      </c>
    </row>
    <row r="98" spans="1:10" ht="54" x14ac:dyDescent="0.35">
      <c r="A98" s="104" t="s">
        <v>181</v>
      </c>
      <c r="B98" s="105" t="s">
        <v>182</v>
      </c>
      <c r="C98" s="97" t="s">
        <v>16</v>
      </c>
      <c r="D98" s="39" t="s">
        <v>183</v>
      </c>
      <c r="E98" s="78" t="s">
        <v>184</v>
      </c>
      <c r="F98" s="106" t="s">
        <v>202</v>
      </c>
      <c r="G98" s="36">
        <f t="shared" si="8"/>
        <v>4000000</v>
      </c>
      <c r="H98" s="37">
        <v>0</v>
      </c>
      <c r="I98" s="58">
        <v>4000000</v>
      </c>
      <c r="J98" s="79">
        <v>4000000</v>
      </c>
    </row>
    <row r="99" spans="1:10" ht="54.6" thickBot="1" x14ac:dyDescent="0.4">
      <c r="A99" s="104" t="s">
        <v>181</v>
      </c>
      <c r="B99" s="105" t="s">
        <v>182</v>
      </c>
      <c r="C99" s="97" t="s">
        <v>16</v>
      </c>
      <c r="D99" s="39" t="s">
        <v>183</v>
      </c>
      <c r="E99" s="108" t="s">
        <v>98</v>
      </c>
      <c r="F99" s="35" t="s">
        <v>201</v>
      </c>
      <c r="G99" s="109">
        <f t="shared" si="8"/>
        <v>3000000</v>
      </c>
      <c r="H99" s="110">
        <v>2500000</v>
      </c>
      <c r="I99" s="111">
        <v>500000</v>
      </c>
      <c r="J99" s="112">
        <v>500000</v>
      </c>
    </row>
    <row r="100" spans="1:10" ht="18.600000000000001" thickBot="1" x14ac:dyDescent="0.4">
      <c r="A100" s="8"/>
      <c r="B100" s="113"/>
      <c r="C100" s="113"/>
      <c r="D100" s="114" t="s">
        <v>46</v>
      </c>
      <c r="E100" s="115"/>
      <c r="F100" s="116"/>
      <c r="G100" s="117">
        <f>SUM(I100+H100)</f>
        <v>361906066</v>
      </c>
      <c r="H100" s="117">
        <f>H14+H32+H56+H91+H41+H93+H44+H49+H29+H24</f>
        <v>167713795</v>
      </c>
      <c r="I100" s="117">
        <f>I14+I32+I56+I91+I41+I93+I44+I49+I29+I24</f>
        <v>194192271</v>
      </c>
      <c r="J100" s="117">
        <f>J14+J32+J56+J91+J41+J93+J44+J49+J29+J24</f>
        <v>190865078</v>
      </c>
    </row>
    <row r="101" spans="1:10" ht="24" customHeight="1" x14ac:dyDescent="0.25">
      <c r="D101" s="118"/>
      <c r="G101" s="119"/>
      <c r="H101" s="120"/>
      <c r="I101" s="120"/>
      <c r="J101" s="120"/>
    </row>
    <row r="102" spans="1:10" x14ac:dyDescent="0.25">
      <c r="G102" s="75"/>
      <c r="J102" s="121"/>
    </row>
    <row r="103" spans="1:10" ht="12.75" hidden="1" customHeight="1" x14ac:dyDescent="0.35">
      <c r="A103" s="9"/>
      <c r="B103" s="18" t="s">
        <v>102</v>
      </c>
      <c r="C103" s="122"/>
      <c r="D103" s="18"/>
      <c r="E103" s="18"/>
      <c r="F103" s="19"/>
      <c r="G103" s="19"/>
      <c r="H103" s="123"/>
      <c r="I103" s="18" t="s">
        <v>100</v>
      </c>
      <c r="J103" s="18"/>
    </row>
    <row r="104" spans="1:10" ht="18" x14ac:dyDescent="0.35">
      <c r="A104" s="9"/>
      <c r="B104" s="18"/>
      <c r="C104" s="122"/>
      <c r="D104" s="18"/>
      <c r="E104" s="18"/>
      <c r="F104" s="19"/>
      <c r="G104" s="19"/>
      <c r="H104" s="123"/>
      <c r="I104" s="18"/>
      <c r="J104" s="18"/>
    </row>
    <row r="105" spans="1:10" ht="18" x14ac:dyDescent="0.35">
      <c r="A105" s="9"/>
      <c r="B105" s="18" t="s">
        <v>102</v>
      </c>
      <c r="C105" s="122"/>
      <c r="D105" s="18"/>
      <c r="E105" s="18"/>
      <c r="F105" s="19"/>
      <c r="G105" s="19"/>
      <c r="H105" s="123"/>
      <c r="I105" s="18" t="s">
        <v>100</v>
      </c>
      <c r="J105" s="18"/>
    </row>
    <row r="106" spans="1:10" ht="18" x14ac:dyDescent="0.35">
      <c r="A106" s="9"/>
      <c r="B106" s="18"/>
      <c r="C106" s="18"/>
      <c r="D106" s="18"/>
      <c r="E106" s="18"/>
      <c r="F106" s="19"/>
      <c r="G106" s="19"/>
      <c r="H106" s="18"/>
      <c r="I106" s="18"/>
      <c r="J106" s="18"/>
    </row>
    <row r="107" spans="1:10" ht="18" x14ac:dyDescent="0.35">
      <c r="A107" s="9"/>
      <c r="B107" s="135" t="s">
        <v>80</v>
      </c>
      <c r="C107" s="135"/>
      <c r="D107" s="135"/>
      <c r="E107" s="18"/>
      <c r="F107" s="19"/>
      <c r="G107" s="19"/>
      <c r="H107" s="18"/>
      <c r="I107" s="18" t="s">
        <v>81</v>
      </c>
      <c r="J107" s="18"/>
    </row>
    <row r="114" spans="8:8" x14ac:dyDescent="0.25">
      <c r="H114" s="121"/>
    </row>
  </sheetData>
  <sheetProtection selectLockedCells="1" selectUnlockedCells="1"/>
  <mergeCells count="29">
    <mergeCell ref="F45:F46"/>
    <mergeCell ref="E94:E95"/>
    <mergeCell ref="F94:F95"/>
    <mergeCell ref="E50:E53"/>
    <mergeCell ref="F50:F53"/>
    <mergeCell ref="E54:E55"/>
    <mergeCell ref="F54:F55"/>
    <mergeCell ref="E57:E58"/>
    <mergeCell ref="E45:E46"/>
    <mergeCell ref="F57:F58"/>
    <mergeCell ref="D11:D12"/>
    <mergeCell ref="E11:E12"/>
    <mergeCell ref="H11:H12"/>
    <mergeCell ref="E37:E38"/>
    <mergeCell ref="F37:F38"/>
    <mergeCell ref="E30:E31"/>
    <mergeCell ref="F30:F31"/>
    <mergeCell ref="E25:E28"/>
    <mergeCell ref="F25:F28"/>
    <mergeCell ref="I11:J11"/>
    <mergeCell ref="F11:F12"/>
    <mergeCell ref="H2:J2"/>
    <mergeCell ref="B107:D107"/>
    <mergeCell ref="G11:G12"/>
    <mergeCell ref="A6:J6"/>
    <mergeCell ref="A7:J7"/>
    <mergeCell ref="A11:A12"/>
    <mergeCell ref="B11:B12"/>
    <mergeCell ref="C11:C12"/>
  </mergeCells>
  <phoneticPr fontId="0" type="noConversion"/>
  <printOptions horizontalCentered="1"/>
  <pageMargins left="0.43307086614173229" right="7.874015748031496E-2" top="0.39370078740157483" bottom="0.35433070866141736" header="0.11811023622047245" footer="0.31496062992125984"/>
  <pageSetup paperSize="9" scale="52"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  (3)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2023-03-31T09:25:51Z</cp:lastPrinted>
  <dcterms:created xsi:type="dcterms:W3CDTF">2016-01-05T10:54:52Z</dcterms:created>
  <dcterms:modified xsi:type="dcterms:W3CDTF">2023-09-05T13:12:52Z</dcterms:modified>
</cp:coreProperties>
</file>