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7 позачергова 10.02.2022\10.02.2022\17\3. фінансові питання\2. внесення змін до бюдже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K57" i="8" l="1"/>
  <c r="F141" i="8"/>
  <c r="E141" i="8"/>
  <c r="F405" i="8"/>
  <c r="K416" i="8"/>
  <c r="K371" i="8"/>
  <c r="K342" i="8"/>
  <c r="K89" i="8"/>
  <c r="O151" i="8"/>
  <c r="O367" i="8"/>
  <c r="L104" i="8"/>
  <c r="M104" i="8"/>
  <c r="N104" i="8"/>
  <c r="O104" i="8"/>
  <c r="P104" i="8"/>
  <c r="K104" i="8"/>
  <c r="J151" i="8"/>
  <c r="F106" i="8"/>
  <c r="F386" i="8"/>
  <c r="F401" i="8"/>
  <c r="F157" i="8"/>
  <c r="K362" i="8"/>
  <c r="O362" i="8"/>
  <c r="K280" i="8"/>
  <c r="K249" i="8"/>
  <c r="K246" i="8"/>
  <c r="K245" i="8"/>
  <c r="K52" i="8"/>
  <c r="K17" i="8"/>
  <c r="O17" i="8"/>
  <c r="E416" i="8"/>
  <c r="F17" i="8"/>
  <c r="F16" i="8"/>
  <c r="F14" i="8"/>
  <c r="F249" i="8"/>
  <c r="H322" i="8"/>
  <c r="F322" i="8"/>
  <c r="H17" i="8"/>
  <c r="H16" i="8"/>
  <c r="H14" i="8"/>
  <c r="K51" i="8"/>
  <c r="K77" i="8"/>
  <c r="L31" i="8"/>
  <c r="O37" i="8"/>
  <c r="K354" i="8"/>
  <c r="K106" i="8"/>
  <c r="F107" i="8"/>
  <c r="F57" i="8"/>
  <c r="F53" i="8"/>
  <c r="F255" i="8"/>
  <c r="F260" i="8"/>
  <c r="E260" i="8"/>
  <c r="F258" i="8"/>
  <c r="K337" i="8"/>
  <c r="E157" i="8"/>
  <c r="P157" i="8"/>
  <c r="K346" i="8"/>
  <c r="K367" i="8"/>
  <c r="K324" i="8"/>
  <c r="K330" i="8"/>
  <c r="O342" i="8"/>
  <c r="J342" i="8"/>
  <c r="F342" i="8"/>
  <c r="F321" i="8"/>
  <c r="F312" i="8"/>
  <c r="K379" i="8"/>
  <c r="F371" i="8"/>
  <c r="O337" i="8"/>
  <c r="J337" i="8"/>
  <c r="P337" i="8"/>
  <c r="K327" i="8"/>
  <c r="K364" i="8"/>
  <c r="F264" i="8"/>
  <c r="K16" i="8"/>
  <c r="K14" i="8"/>
  <c r="G16" i="8"/>
  <c r="I16" i="8"/>
  <c r="O36" i="8"/>
  <c r="E36" i="8"/>
  <c r="F407" i="8"/>
  <c r="E405" i="8"/>
  <c r="P405" i="8"/>
  <c r="P403" i="8"/>
  <c r="H342" i="8"/>
  <c r="F142" i="8"/>
  <c r="F124" i="8"/>
  <c r="H57" i="8"/>
  <c r="H53" i="8"/>
  <c r="H51" i="8"/>
  <c r="H42" i="8"/>
  <c r="H106" i="8"/>
  <c r="H401" i="8"/>
  <c r="H404" i="8"/>
  <c r="F404" i="8"/>
  <c r="H157" i="8"/>
  <c r="F41" i="8"/>
  <c r="F32" i="8"/>
  <c r="E32" i="8"/>
  <c r="K32" i="8"/>
  <c r="K414" i="8"/>
  <c r="E414" i="8"/>
  <c r="F92" i="8"/>
  <c r="H275" i="8"/>
  <c r="F275" i="8"/>
  <c r="E275" i="8"/>
  <c r="H255" i="8"/>
  <c r="H261" i="8"/>
  <c r="F261" i="8"/>
  <c r="E261" i="8"/>
  <c r="H260" i="8"/>
  <c r="H258" i="8"/>
  <c r="H253" i="8"/>
  <c r="H251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F60" i="8"/>
  <c r="F29" i="8"/>
  <c r="O338" i="8"/>
  <c r="J338" i="8"/>
  <c r="P338" i="8"/>
  <c r="K53" i="8"/>
  <c r="F84" i="8"/>
  <c r="E84" i="8"/>
  <c r="F398" i="8"/>
  <c r="E53" i="8"/>
  <c r="F45" i="8"/>
  <c r="O34" i="8"/>
  <c r="O32" i="8"/>
  <c r="F43" i="8"/>
  <c r="G255" i="8"/>
  <c r="E25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E178" i="8"/>
  <c r="J88" i="8"/>
  <c r="O124" i="8"/>
  <c r="O107" i="8"/>
  <c r="E124" i="8"/>
  <c r="P124" i="8"/>
  <c r="E404" i="8"/>
  <c r="K156" i="8"/>
  <c r="K154" i="8"/>
  <c r="F156" i="8"/>
  <c r="E156" i="8"/>
  <c r="O219" i="8"/>
  <c r="J219" i="8"/>
  <c r="P219" i="8"/>
  <c r="O220" i="8"/>
  <c r="O221" i="8"/>
  <c r="J221" i="8"/>
  <c r="P221" i="8"/>
  <c r="O222" i="8"/>
  <c r="J222" i="8"/>
  <c r="O223" i="8"/>
  <c r="J223" i="8"/>
  <c r="O224" i="8"/>
  <c r="J224" i="8"/>
  <c r="P224" i="8"/>
  <c r="J220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J367" i="8"/>
  <c r="P367" i="8"/>
  <c r="O378" i="8"/>
  <c r="J378" i="8"/>
  <c r="E371" i="8"/>
  <c r="O339" i="8"/>
  <c r="J339" i="8"/>
  <c r="P339" i="8"/>
  <c r="O346" i="8"/>
  <c r="J346" i="8"/>
  <c r="P346" i="8"/>
  <c r="O386" i="8"/>
  <c r="J386" i="8"/>
  <c r="E227" i="8"/>
  <c r="P227" i="8"/>
  <c r="E225" i="8"/>
  <c r="E142" i="8"/>
  <c r="P142" i="8"/>
  <c r="E25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H156" i="8"/>
  <c r="H154" i="8"/>
  <c r="E215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P365" i="8"/>
  <c r="E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J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G409" i="8"/>
  <c r="E285" i="8"/>
  <c r="O330" i="8"/>
  <c r="J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P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P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N385" i="8"/>
  <c r="N383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P389" i="8"/>
  <c r="O388" i="8"/>
  <c r="J388" i="8"/>
  <c r="E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17" i="8"/>
  <c r="E367" i="8"/>
  <c r="O366" i="8"/>
  <c r="J366" i="8"/>
  <c r="P366" i="8"/>
  <c r="P31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P334" i="8"/>
  <c r="E334" i="8"/>
  <c r="N333" i="8"/>
  <c r="I333" i="8"/>
  <c r="E332" i="8"/>
  <c r="P332" i="8"/>
  <c r="O331" i="8"/>
  <c r="J331" i="8"/>
  <c r="P331" i="8"/>
  <c r="E330" i="8"/>
  <c r="E327" i="8"/>
  <c r="E326" i="8"/>
  <c r="O325" i="8"/>
  <c r="J325" i="8"/>
  <c r="P325" i="8"/>
  <c r="E324" i="8"/>
  <c r="E323" i="8"/>
  <c r="O240" i="8"/>
  <c r="J240" i="8"/>
  <c r="K243" i="8"/>
  <c r="O233" i="8"/>
  <c r="J233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M409" i="8"/>
  <c r="L284" i="8"/>
  <c r="L282" i="8"/>
  <c r="L409" i="8"/>
  <c r="I287" i="8"/>
  <c r="E287" i="8"/>
  <c r="E286" i="8"/>
  <c r="H284" i="8"/>
  <c r="H282" i="8"/>
  <c r="H409" i="8"/>
  <c r="K283" i="8"/>
  <c r="J283" i="8"/>
  <c r="F283" i="8"/>
  <c r="E283" i="8"/>
  <c r="O280" i="8"/>
  <c r="J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F155" i="8"/>
  <c r="O153" i="8"/>
  <c r="J153" i="8"/>
  <c r="P153" i="8"/>
  <c r="E153" i="8"/>
  <c r="J152" i="8"/>
  <c r="E152" i="8"/>
  <c r="E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J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O87" i="8"/>
  <c r="J87" i="8"/>
  <c r="P87" i="8"/>
  <c r="O84" i="8"/>
  <c r="J84" i="8"/>
  <c r="O81" i="8"/>
  <c r="O51" i="8"/>
  <c r="O42" i="8"/>
  <c r="O409" i="8"/>
  <c r="O80" i="8"/>
  <c r="J80" i="8"/>
  <c r="P80" i="8"/>
  <c r="O79" i="8"/>
  <c r="J79" i="8"/>
  <c r="P79" i="8"/>
  <c r="O78" i="8"/>
  <c r="J78" i="8"/>
  <c r="P78" i="8"/>
  <c r="O77" i="8"/>
  <c r="J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P31" i="8"/>
  <c r="E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E303" i="8"/>
  <c r="P303" i="8"/>
  <c r="E60" i="8"/>
  <c r="P310" i="8"/>
  <c r="I31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J322" i="8"/>
  <c r="P322" i="8"/>
  <c r="E344" i="8"/>
  <c r="J389" i="8"/>
  <c r="J392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272" i="8"/>
  <c r="E52" i="8"/>
  <c r="E279" i="8"/>
  <c r="P171" i="8"/>
  <c r="P183" i="8"/>
  <c r="P189" i="8"/>
  <c r="P70" i="8"/>
  <c r="J124" i="8"/>
  <c r="O53" i="8"/>
  <c r="J53" i="8"/>
  <c r="O371" i="8"/>
  <c r="J371" i="8"/>
  <c r="P371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401" i="8"/>
  <c r="J400" i="8"/>
  <c r="J399" i="8"/>
  <c r="O400" i="8"/>
  <c r="O399" i="8"/>
  <c r="P20" i="8"/>
  <c r="O30" i="8"/>
  <c r="J30" i="8"/>
  <c r="P30" i="8"/>
  <c r="J32" i="8"/>
  <c r="P35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P401" i="8"/>
  <c r="P400" i="8"/>
  <c r="P399" i="8"/>
  <c r="E400" i="8"/>
  <c r="E399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105" i="8"/>
  <c r="O96" i="8"/>
  <c r="J49" i="8"/>
  <c r="P49" i="8"/>
  <c r="J22" i="8"/>
  <c r="P22" i="8"/>
  <c r="P23" i="8"/>
  <c r="P84" i="8"/>
  <c r="P396" i="8"/>
  <c r="E385" i="8"/>
  <c r="E383" i="8"/>
  <c r="P383" i="8"/>
  <c r="P380" i="8"/>
  <c r="E17" i="8"/>
  <c r="E16" i="8"/>
  <c r="E14" i="8"/>
  <c r="P373" i="8"/>
  <c r="P374" i="8"/>
  <c r="O316" i="8"/>
  <c r="P357" i="8"/>
  <c r="J355" i="8"/>
  <c r="P355" i="8"/>
  <c r="P350" i="8"/>
  <c r="P352" i="8"/>
  <c r="J328" i="8"/>
  <c r="P328" i="8"/>
  <c r="J343" i="8"/>
  <c r="J356" i="8"/>
  <c r="P356" i="8"/>
  <c r="P361" i="8"/>
  <c r="J274" i="8"/>
  <c r="P274" i="8"/>
  <c r="O253" i="8"/>
  <c r="O251" i="8"/>
  <c r="K42" i="8"/>
  <c r="P53" i="8"/>
  <c r="J315" i="8"/>
  <c r="P343" i="8"/>
  <c r="P315" i="8"/>
  <c r="P408" i="8"/>
  <c r="F403" i="8"/>
  <c r="F402" i="8"/>
  <c r="P404" i="8"/>
  <c r="E266" i="8"/>
  <c r="E265" i="8"/>
  <c r="P275" i="8"/>
  <c r="F266" i="8"/>
  <c r="F265" i="8"/>
  <c r="P258" i="8"/>
  <c r="P57" i="8"/>
  <c r="P51" i="8"/>
  <c r="P42" i="8"/>
  <c r="E246" i="8"/>
  <c r="E245" i="8"/>
  <c r="E107" i="8"/>
  <c r="P88" i="8"/>
  <c r="P92" i="8"/>
  <c r="P95" i="8"/>
  <c r="P50" i="8"/>
  <c r="J91" i="8"/>
  <c r="P91" i="8"/>
  <c r="P48" i="8"/>
  <c r="E51" i="8"/>
  <c r="E42" i="8"/>
  <c r="P90" i="8"/>
  <c r="J48" i="8"/>
  <c r="P382" i="8"/>
  <c r="P32" i="8"/>
  <c r="E403" i="8"/>
  <c r="E402" i="8"/>
  <c r="P107" i="8"/>
  <c r="P260" i="8"/>
  <c r="E253" i="8"/>
  <c r="E251" i="8"/>
  <c r="J266" i="8"/>
  <c r="J265" i="8"/>
  <c r="J279" i="8"/>
  <c r="P279" i="8"/>
  <c r="P280" i="8"/>
  <c r="P266" i="8"/>
  <c r="P265" i="8"/>
  <c r="O279" i="8"/>
  <c r="O266" i="8"/>
  <c r="O265" i="8"/>
  <c r="P330" i="8"/>
  <c r="P326" i="8"/>
  <c r="K318" i="8"/>
  <c r="J318" i="8"/>
  <c r="P318" i="8"/>
  <c r="E342" i="8"/>
  <c r="E321" i="8"/>
  <c r="J379" i="8"/>
  <c r="P344" i="8"/>
  <c r="P261" i="8"/>
  <c r="J253" i="8"/>
  <c r="P324" i="8"/>
  <c r="P327" i="8"/>
  <c r="P379" i="8"/>
  <c r="J251" i="8"/>
  <c r="P251" i="8"/>
  <c r="P253" i="8"/>
  <c r="P223" i="8"/>
  <c r="J156" i="8"/>
  <c r="J154" i="8"/>
  <c r="J316" i="8"/>
  <c r="P354" i="8"/>
  <c r="E106" i="8"/>
  <c r="P106" i="8"/>
  <c r="O40" i="8"/>
  <c r="J40" i="8"/>
  <c r="P40" i="8"/>
  <c r="K321" i="8"/>
  <c r="K312" i="8"/>
  <c r="J81" i="8"/>
  <c r="P81" i="8"/>
  <c r="P77" i="8"/>
  <c r="P388" i="8"/>
  <c r="J385" i="8"/>
  <c r="J383" i="8"/>
  <c r="P392" i="8"/>
  <c r="P385" i="8"/>
  <c r="J362" i="8"/>
  <c r="P362" i="8"/>
  <c r="P249" i="8"/>
  <c r="P246" i="8"/>
  <c r="J246" i="8"/>
  <c r="J245" i="8"/>
  <c r="P245" i="8"/>
  <c r="P52" i="8"/>
  <c r="O16" i="8"/>
  <c r="O14" i="8"/>
  <c r="J17" i="8"/>
  <c r="J16" i="8"/>
  <c r="J14" i="8"/>
  <c r="P17" i="8"/>
  <c r="P16" i="8"/>
  <c r="P14" i="8"/>
  <c r="O321" i="8"/>
  <c r="O312" i="8"/>
  <c r="P378" i="8"/>
  <c r="E154" i="8"/>
  <c r="P156" i="8"/>
  <c r="P154" i="8"/>
  <c r="F154" i="8"/>
  <c r="P342" i="8"/>
  <c r="J321" i="8"/>
  <c r="J312" i="8"/>
  <c r="K409" i="8"/>
  <c r="K415" i="8"/>
  <c r="P89" i="8"/>
  <c r="J51" i="8"/>
  <c r="J42" i="8"/>
  <c r="P321" i="8"/>
  <c r="E312" i="8"/>
  <c r="J146" i="8"/>
  <c r="P151" i="8"/>
  <c r="P152" i="8"/>
  <c r="P312" i="8"/>
  <c r="P146" i="8"/>
  <c r="J105" i="8"/>
  <c r="J96" i="8"/>
  <c r="J409" i="8"/>
  <c r="J415" i="8"/>
  <c r="K417" i="8"/>
  <c r="K419" i="8"/>
  <c r="P141" i="8"/>
  <c r="P105" i="8"/>
  <c r="E105" i="8"/>
  <c r="E96" i="8"/>
  <c r="P96" i="8"/>
  <c r="F105" i="8"/>
  <c r="F96" i="8"/>
  <c r="F409" i="8"/>
  <c r="P402" i="8"/>
  <c r="P409" i="8"/>
  <c r="P415" i="8"/>
  <c r="J416" i="8"/>
  <c r="J417" i="8"/>
  <c r="J419" i="8"/>
  <c r="P416" i="8"/>
  <c r="P417" i="8"/>
  <c r="P419" i="8"/>
  <c r="E409" i="8"/>
  <c r="E422" i="8"/>
  <c r="E423" i="8"/>
  <c r="E415" i="8"/>
  <c r="E417" i="8"/>
  <c r="E419" i="8"/>
</calcChain>
</file>

<file path=xl/sharedStrings.xml><?xml version="1.0" encoding="utf-8"?>
<sst xmlns="http://schemas.openxmlformats.org/spreadsheetml/2006/main" count="1064" uniqueCount="691">
  <si>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</si>
  <si>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</si>
  <si>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</si>
  <si>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</si>
  <si>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</si>
  <si>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</si>
  <si>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</si>
  <si>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</si>
  <si>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</si>
  <si>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</si>
  <si>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</si>
  <si>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</si>
  <si>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</si>
  <si>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</si>
  <si>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</si>
  <si>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</si>
  <si>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</si>
  <si>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</si>
  <si>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</si>
  <si>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</si>
  <si>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</si>
  <si>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</si>
  <si>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</si>
  <si>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</si>
  <si>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</si>
  <si>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</si>
  <si>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</si>
  <si>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</si>
  <si>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</si>
  <si>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</si>
  <si>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</si>
  <si>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</si>
  <si>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</si>
  <si>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</si>
  <si>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</si>
  <si>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</si>
  <si>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</si>
  <si>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</si>
  <si>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</si>
  <si>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</si>
  <si>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</si>
  <si>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</si>
  <si>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</si>
  <si>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</si>
  <si>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</si>
  <si>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</si>
  <si>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</si>
  <si>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</si>
  <si>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</si>
  <si>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</si>
  <si>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</si>
  <si>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</si>
  <si>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</si>
  <si>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</si>
  <si>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</si>
  <si>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</si>
  <si>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</si>
  <si>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</si>
  <si>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</si>
  <si>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</si>
  <si>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</si>
  <si>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</si>
  <si>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</si>
  <si>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</si>
  <si>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</si>
  <si>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</si>
  <si>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</si>
  <si>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</si>
  <si>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</si>
  <si>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</si>
  <si>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</si>
  <si>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</si>
  <si>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</si>
  <si>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</si>
  <si>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</si>
  <si>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</si>
  <si>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</si>
  <si>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</si>
  <si>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</si>
  <si>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</si>
  <si>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</si>
  <si>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</si>
  <si>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</si>
  <si>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</si>
  <si>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</si>
  <si>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</si>
  <si>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</si>
  <si>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</si>
  <si>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</si>
  <si>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</si>
  <si>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</si>
  <si>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</si>
  <si>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</si>
  <si>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</si>
  <si>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</si>
  <si>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</si>
  <si>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</si>
  <si>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</si>
  <si>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</si>
  <si>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</si>
  <si>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</si>
  <si>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</si>
  <si>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</si>
  <si>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</si>
  <si>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</si>
  <si>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</si>
  <si>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</si>
  <si>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</si>
  <si>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</si>
  <si>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</si>
  <si>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</si>
  <si>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</si>
  <si>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</si>
  <si>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</si>
  <si>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</si>
  <si>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</si>
  <si>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</si>
  <si>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</si>
  <si>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</si>
  <si>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</si>
  <si>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</si>
  <si>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</si>
  <si>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</si>
  <si>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</si>
  <si>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</si>
  <si>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</si>
  <si>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</si>
  <si>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</si>
  <si>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</si>
  <si>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</si>
  <si>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</si>
  <si>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</si>
  <si>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</si>
  <si>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</si>
  <si>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</si>
  <si>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</si>
  <si>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</si>
  <si>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</si>
  <si>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</si>
  <si>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</si>
  <si>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</si>
  <si>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</si>
  <si>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</si>
  <si>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</si>
  <si>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</si>
  <si>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</si>
  <si>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</si>
  <si>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</si>
  <si>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</si>
  <si>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</si>
  <si>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</si>
  <si>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</si>
  <si>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</si>
  <si>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</si>
  <si>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</si>
  <si>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</si>
  <si>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</si>
  <si>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</si>
  <si>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</si>
  <si>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</si>
  <si>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</si>
  <si>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</si>
  <si>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</si>
  <si>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</si>
  <si>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</si>
  <si>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</si>
  <si>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</si>
  <si>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</si>
  <si>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</si>
  <si>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</si>
  <si>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</si>
  <si>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</si>
  <si>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</si>
  <si>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</si>
  <si>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</si>
  <si>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</si>
  <si>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</si>
  <si>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</si>
  <si>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</si>
  <si>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</si>
  <si>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</si>
  <si>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</si>
  <si>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</si>
  <si>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</si>
  <si>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</si>
  <si>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</si>
  <si>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</si>
  <si>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</si>
  <si>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</si>
  <si>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</si>
  <si>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</si>
  <si>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</si>
  <si>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</si>
  <si>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</si>
  <si>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</si>
  <si>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</si>
  <si>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</si>
  <si>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</si>
  <si>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</si>
  <si>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</si>
  <si>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</si>
  <si>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</si>
  <si>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</si>
  <si>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</si>
  <si>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</si>
  <si>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</si>
  <si>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</si>
  <si>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</si>
  <si>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</si>
  <si>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</si>
  <si>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</si>
  <si>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</si>
  <si>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</si>
  <si>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</si>
  <si>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</si>
  <si>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</si>
  <si>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</si>
  <si>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</si>
  <si>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</si>
  <si>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</si>
  <si>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</si>
  <si>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</si>
  <si>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</si>
  <si>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</si>
  <si>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</si>
  <si>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</si>
  <si>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</si>
  <si>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</si>
  <si>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</si>
  <si>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</si>
  <si>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</si>
  <si>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</si>
  <si>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</si>
  <si>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</si>
  <si>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</si>
  <si>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</si>
  <si>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</si>
  <si>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</si>
  <si>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</si>
  <si>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</si>
  <si>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</si>
  <si>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</si>
  <si>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</si>
  <si>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</si>
  <si>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</si>
  <si>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</si>
  <si>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</si>
  <si>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</si>
  <si>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</si>
  <si>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</si>
  <si>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</si>
  <si>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</si>
  <si>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</si>
  <si>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</si>
  <si>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</si>
  <si>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</si>
  <si>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</si>
  <si>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</si>
  <si>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</si>
  <si>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</si>
  <si>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</si>
  <si>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</si>
  <si>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</si>
  <si>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</si>
  <si>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</si>
  <si>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</si>
  <si>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</si>
  <si>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</si>
  <si>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</si>
  <si>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</si>
  <si>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</si>
  <si>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</si>
  <si>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</si>
  <si>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</si>
  <si>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</si>
  <si>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</si>
  <si>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</si>
  <si>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</si>
  <si>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</si>
  <si>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</si>
  <si>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</si>
  <si>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</si>
  <si>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</si>
  <si>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</si>
  <si>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</si>
  <si>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</si>
  <si>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</si>
  <si>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</si>
  <si>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</si>
  <si>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</si>
  <si>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</si>
  <si>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</si>
  <si>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</si>
  <si>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</si>
  <si>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</si>
  <si>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</si>
  <si>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</si>
  <si>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</si>
  <si>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</si>
  <si>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</si>
  <si>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</si>
  <si>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</si>
  <si>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</si>
  <si>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</si>
  <si>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</si>
  <si>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</si>
  <si>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</si>
  <si>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</si>
  <si>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</si>
  <si>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</si>
  <si>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</si>
  <si>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</si>
  <si>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</si>
  <si>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</si>
  <si>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</si>
  <si>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</si>
  <si>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</si>
  <si>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</si>
  <si>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</si>
  <si>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</si>
  <si>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</si>
  <si>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</si>
  <si>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</si>
  <si>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</si>
  <si>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</si>
  <si>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</si>
  <si>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</si>
  <si>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</si>
  <si>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</si>
  <si>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</si>
  <si>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</si>
  <si>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</si>
  <si>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</si>
  <si>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</si>
  <si>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</si>
  <si>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</si>
  <si>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</si>
  <si>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</si>
  <si>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</si>
  <si>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</si>
  <si>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</si>
  <si>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</si>
  <si>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</si>
  <si>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</si>
  <si>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</si>
  <si>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</si>
  <si>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</si>
  <si>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</si>
  <si>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</si>
  <si>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</si>
  <si>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</si>
  <si>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</si>
  <si>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</si>
  <si>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</si>
  <si>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</si>
  <si>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</si>
  <si>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</si>
  <si>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</si>
  <si>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</si>
  <si>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</si>
  <si>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</si>
  <si>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</si>
  <si>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</si>
  <si>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</si>
  <si>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</si>
  <si>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</si>
  <si>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</si>
  <si>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</si>
  <si>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</si>
  <si>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</si>
  <si>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</si>
  <si>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</si>
  <si>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</si>
  <si>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</si>
  <si>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</si>
  <si>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</si>
  <si>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</si>
  <si>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</si>
  <si>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</si>
  <si>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</si>
  <si>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</si>
  <si>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</si>
  <si>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</si>
  <si>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</si>
  <si>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</si>
  <si>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</si>
  <si>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</si>
  <si>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</si>
  <si>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</si>
  <si>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</si>
  <si>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</si>
  <si>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</si>
  <si>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</si>
  <si>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</si>
  <si>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</si>
  <si>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</si>
  <si>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</si>
  <si>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</si>
  <si>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</si>
  <si>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</si>
  <si>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</si>
  <si>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</si>
  <si>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</si>
  <si>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</si>
  <si>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</si>
  <si>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</si>
  <si>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</si>
  <si>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</si>
  <si>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</si>
  <si>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</si>
  <si>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</si>
  <si>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</si>
  <si>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</si>
  <si>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</si>
  <si>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</si>
  <si>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</si>
  <si>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</si>
  <si>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</si>
  <si>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</si>
  <si>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</si>
  <si>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</si>
  <si>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</si>
  <si>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</si>
  <si>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</si>
  <si>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</si>
  <si>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</si>
  <si>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</si>
  <si>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</si>
  <si>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</si>
  <si>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</si>
  <si>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</si>
  <si>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</si>
  <si>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</si>
  <si>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</si>
  <si>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</si>
  <si>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</si>
  <si>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</si>
  <si>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</si>
  <si>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</si>
  <si>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</si>
  <si>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</si>
  <si>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</si>
  <si>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</si>
  <si>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</si>
  <si>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</si>
  <si>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</si>
  <si>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</si>
  <si>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</si>
  <si>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</si>
  <si>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</si>
  <si>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</si>
  <si>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</si>
  <si>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</si>
  <si>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</si>
  <si>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</si>
  <si>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</si>
  <si>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</si>
  <si>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</si>
  <si>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</si>
  <si>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</si>
  <si>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</si>
  <si>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</si>
  <si>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</si>
  <si>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</si>
  <si>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</si>
  <si>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</si>
  <si>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</si>
  <si>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</si>
  <si>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</si>
  <si>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</si>
  <si>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</si>
  <si>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</si>
  <si>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</si>
  <si>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</si>
  <si>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</si>
  <si>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</si>
  <si>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</si>
  <si>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</si>
  <si>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</si>
  <si>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</si>
  <si>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</si>
  <si>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</si>
  <si>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</si>
  <si>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</si>
  <si>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</si>
  <si>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</si>
  <si>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</si>
  <si>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</si>
  <si>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</si>
  <si>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</si>
  <si>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</si>
  <si>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</si>
  <si>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</si>
  <si>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</si>
  <si>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</si>
  <si>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</si>
  <si>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</si>
  <si>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</si>
  <si>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</si>
  <si>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</si>
  <si>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</si>
  <si>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</si>
  <si>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</si>
  <si>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</si>
  <si>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</si>
  <si>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</si>
  <si>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</si>
  <si>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</si>
  <si>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</si>
  <si>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</si>
  <si>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</si>
  <si>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</si>
  <si>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</si>
  <si>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</si>
  <si>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</si>
  <si>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</si>
  <si>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</si>
  <si>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</si>
  <si>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</si>
  <si>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</si>
  <si>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</si>
  <si>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</si>
  <si>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</si>
  <si>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</si>
  <si>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</si>
  <si>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</si>
  <si>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</si>
  <si>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</si>
  <si>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</si>
  <si>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</si>
  <si>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</si>
  <si>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</si>
  <si>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</si>
  <si>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</si>
  <si>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</si>
  <si>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</si>
  <si>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</si>
  <si>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</si>
  <si>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</si>
  <si>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</si>
  <si>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</si>
  <si>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</si>
  <si>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</si>
  <si>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</si>
  <si>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</si>
  <si>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</si>
  <si>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</si>
  <si>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</si>
  <si>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</si>
  <si>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</si>
  <si>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</si>
  <si>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</si>
  <si>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</si>
  <si>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</si>
  <si>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</si>
  <si>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</si>
  <si>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</si>
  <si>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</si>
  <si>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</si>
  <si>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</si>
  <si>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</si>
  <si>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</si>
  <si>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</si>
  <si>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</si>
  <si>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</si>
  <si>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</si>
  <si>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</si>
  <si>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</si>
  <si>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</si>
  <si>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</si>
  <si>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</si>
  <si>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</si>
  <si>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</si>
  <si>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</si>
  <si>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</si>
  <si>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</si>
  <si>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</si>
  <si>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</si>
  <si>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</si>
  <si>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</si>
  <si>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</si>
  <si>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</si>
  <si>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</si>
  <si>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</si>
  <si>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</si>
  <si>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</si>
  <si>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</si>
  <si>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</si>
  <si>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</si>
  <si>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</si>
  <si>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</si>
  <si>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</si>
  <si>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</si>
  <si>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</si>
  <si>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</si>
  <si>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</si>
  <si>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</si>
  <si>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</si>
  <si>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</si>
  <si>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</si>
  <si>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</si>
  <si>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</si>
  <si>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</si>
  <si>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</si>
  <si>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</si>
  <si>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</si>
  <si>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</si>
  <si>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</si>
  <si>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</si>
  <si>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</si>
  <si>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</si>
  <si>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</si>
  <si>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</si>
  <si>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</si>
  <si>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</si>
  <si>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</si>
  <si>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</si>
  <si>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</si>
  <si>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</si>
  <si>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</si>
  <si>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</si>
  <si>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</si>
  <si>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</si>
  <si>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</si>
  <si>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</si>
  <si>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</si>
  <si>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</si>
  <si>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</si>
  <si>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</si>
  <si>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</si>
  <si>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</si>
  <si>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</si>
  <si>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</si>
  <si>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</si>
  <si>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</si>
  <si>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</si>
  <si>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</si>
  <si>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</si>
  <si>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</si>
  <si>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</si>
  <si>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</si>
  <si>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</si>
  <si>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</si>
  <si>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</si>
  <si>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</si>
  <si>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</si>
  <si>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</si>
  <si>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</si>
  <si>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</si>
  <si>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</si>
  <si>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</si>
  <si>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</si>
  <si>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</si>
  <si>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</si>
  <si>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</si>
  <si>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</si>
  <si>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</si>
  <si>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</si>
  <si>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</si>
  <si>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</si>
  <si>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</si>
  <si>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</si>
  <si>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</si>
  <si>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</si>
  <si>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</si>
  <si>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</si>
  <si>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</si>
  <si>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</si>
  <si>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</si>
  <si>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</si>
  <si>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</si>
  <si>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</si>
  <si>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</si>
  <si>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</si>
  <si>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</si>
  <si>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</si>
  <si>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</si>
  <si>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</si>
  <si>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</si>
  <si>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</si>
  <si>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</si>
  <si>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</si>
  <si>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</si>
  <si>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</si>
  <si>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</si>
  <si>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</si>
  <si>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</si>
  <si>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</si>
  <si>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</si>
  <si>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</si>
  <si>
    <t>3116030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</si>
</sst>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10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D108">
            <v>1241465335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C26">
            <v>61911581</v>
          </cell>
          <cell r="D26">
            <v>-75301848</v>
          </cell>
          <cell r="E26">
            <v>137213429</v>
          </cell>
          <cell r="F26">
            <v>136827627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tabSelected="1" topLeftCell="A9" zoomScaleNormal="100" zoomScaleSheetLayoutView="100" workbookViewId="0">
      <pane xSplit="4" ySplit="5" topLeftCell="E404" activePane="bottomRight" state="frozen"/>
      <selection activeCell="A9" sqref="A9"/>
      <selection pane="topRight" activeCell="E9" sqref="E9"/>
      <selection pane="bottomLeft" activeCell="A14" sqref="A14"/>
      <selection pane="bottomRight" activeCell="K60" sqref="K60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1" t="s">
        <v>264</v>
      </c>
      <c r="O2" s="111"/>
      <c r="P2" s="111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1"/>
      <c r="O4" s="111"/>
      <c r="P4" s="111"/>
    </row>
    <row r="5" spans="1:18" ht="17.25" x14ac:dyDescent="0.25">
      <c r="C5" s="112" t="s">
        <v>126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17.25" x14ac:dyDescent="0.25">
      <c r="A6" s="54" t="s">
        <v>62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07" t="s">
        <v>5</v>
      </c>
      <c r="B9" s="108" t="s">
        <v>6</v>
      </c>
      <c r="C9" s="109" t="s">
        <v>7</v>
      </c>
      <c r="D9" s="110" t="s">
        <v>8</v>
      </c>
      <c r="E9" s="114" t="s">
        <v>277</v>
      </c>
      <c r="F9" s="114"/>
      <c r="G9" s="114"/>
      <c r="H9" s="114"/>
      <c r="I9" s="114"/>
      <c r="J9" s="114" t="s">
        <v>278</v>
      </c>
      <c r="K9" s="114"/>
      <c r="L9" s="114"/>
      <c r="M9" s="114"/>
      <c r="N9" s="114"/>
      <c r="O9" s="114"/>
      <c r="P9" s="114" t="s">
        <v>279</v>
      </c>
    </row>
    <row r="10" spans="1:18" ht="22.5" customHeight="1" x14ac:dyDescent="0.2">
      <c r="A10" s="107"/>
      <c r="B10" s="108"/>
      <c r="C10" s="109"/>
      <c r="D10" s="110"/>
      <c r="E10" s="113" t="s">
        <v>9</v>
      </c>
      <c r="F10" s="118" t="s">
        <v>280</v>
      </c>
      <c r="G10" s="113" t="s">
        <v>281</v>
      </c>
      <c r="H10" s="113"/>
      <c r="I10" s="113" t="s">
        <v>282</v>
      </c>
      <c r="J10" s="115" t="s">
        <v>10</v>
      </c>
      <c r="K10" s="115" t="s">
        <v>11</v>
      </c>
      <c r="L10" s="113" t="s">
        <v>280</v>
      </c>
      <c r="M10" s="113" t="s">
        <v>281</v>
      </c>
      <c r="N10" s="113"/>
      <c r="O10" s="113" t="s">
        <v>282</v>
      </c>
      <c r="P10" s="114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283</v>
      </c>
      <c r="H11" s="113" t="s">
        <v>284</v>
      </c>
      <c r="I11" s="113"/>
      <c r="J11" s="115"/>
      <c r="K11" s="115"/>
      <c r="L11" s="113"/>
      <c r="M11" s="113" t="s">
        <v>283</v>
      </c>
      <c r="N11" s="113" t="s">
        <v>284</v>
      </c>
      <c r="O11" s="113"/>
      <c r="P11" s="114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5"/>
      <c r="K12" s="115"/>
      <c r="L12" s="113"/>
      <c r="M12" s="113"/>
      <c r="N12" s="113"/>
      <c r="O12" s="113"/>
      <c r="P12" s="114"/>
    </row>
    <row r="13" spans="1:18" s="61" customFormat="1" x14ac:dyDescent="0.2">
      <c r="A13" s="59">
        <v>1</v>
      </c>
      <c r="B13" s="59" t="s">
        <v>244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334</v>
      </c>
      <c r="B14" s="6"/>
      <c r="C14" s="7"/>
      <c r="D14" s="31" t="s">
        <v>285</v>
      </c>
      <c r="E14" s="13">
        <f>E16</f>
        <v>74569352</v>
      </c>
      <c r="F14" s="13">
        <f t="shared" ref="F14:P14" si="0">F16</f>
        <v>74569352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18501602</v>
      </c>
      <c r="K14" s="13">
        <f>K16</f>
        <v>16405800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16904361</v>
      </c>
      <c r="P14" s="13">
        <f t="shared" si="0"/>
        <v>93070954</v>
      </c>
      <c r="R14" s="34"/>
    </row>
    <row r="15" spans="1:18" s="1" customFormat="1" ht="13.5" hidden="1" x14ac:dyDescent="0.2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341</v>
      </c>
      <c r="B16" s="6"/>
      <c r="C16" s="7"/>
      <c r="D16" s="15" t="s">
        <v>285</v>
      </c>
      <c r="E16" s="68">
        <f>E17+E20+E41+E22+E25+E29+E27+E34+E35+E39+E30+E33+E18+E32+E36</f>
        <v>74569352</v>
      </c>
      <c r="F16" s="68">
        <f>F17+F20+F41+F22+F25+F29+F27+F34+F35+F39+F30+F33+F18+F32+F36</f>
        <v>74569352</v>
      </c>
      <c r="G16" s="68">
        <f>G17+G20+G41+G22+G25+G29+G27+G34+G35+G39+G30+G33+G18+G32+G36</f>
        <v>43407400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18501602</v>
      </c>
      <c r="K16" s="68">
        <f>K17+K20+K41+K22+K25+K29+K27+K34+K35+K39+K30+K33+K18+K37+K32+K23+K36</f>
        <v>16405800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16904361</v>
      </c>
      <c r="P16" s="68">
        <f>P17+P25+P27+P29+P31+P32+P34+P37+P39+P41+P23+P36</f>
        <v>93070954</v>
      </c>
    </row>
    <row r="17" spans="1:17" ht="41.25" customHeight="1" x14ac:dyDescent="0.2">
      <c r="A17" s="41" t="s">
        <v>342</v>
      </c>
      <c r="B17" s="4" t="s">
        <v>339</v>
      </c>
      <c r="C17" s="4" t="s">
        <v>286</v>
      </c>
      <c r="D17" s="23" t="s">
        <v>340</v>
      </c>
      <c r="E17" s="11">
        <f t="shared" ref="E17:E24" si="1">F17+I17</f>
        <v>61644720</v>
      </c>
      <c r="F17" s="11">
        <f>59172500+354820-400000-6800+396000+800000+240000-240000+1328200</f>
        <v>61644720</v>
      </c>
      <c r="G17" s="11">
        <v>43407400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2">E17+J17</f>
        <v>67376520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357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590</v>
      </c>
      <c r="B20" s="4" t="s">
        <v>566</v>
      </c>
      <c r="C20" s="4"/>
      <c r="D20" s="5" t="s">
        <v>190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591</v>
      </c>
      <c r="B21" s="3" t="s">
        <v>568</v>
      </c>
      <c r="C21" s="3" t="s">
        <v>288</v>
      </c>
      <c r="D21" s="70" t="s">
        <v>587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193</v>
      </c>
      <c r="B22" s="4" t="s">
        <v>197</v>
      </c>
      <c r="C22" s="4"/>
      <c r="D22" s="72" t="s">
        <v>192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682</v>
      </c>
      <c r="B23" s="4" t="s">
        <v>124</v>
      </c>
      <c r="C23" s="4" t="s">
        <v>151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344</v>
      </c>
      <c r="B25" s="20" t="s">
        <v>343</v>
      </c>
      <c r="C25" s="20" t="s">
        <v>178</v>
      </c>
      <c r="D25" s="5" t="s">
        <v>246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347</v>
      </c>
      <c r="B27" s="4" t="s">
        <v>346</v>
      </c>
      <c r="C27" s="4" t="s">
        <v>292</v>
      </c>
      <c r="D27" s="47" t="s">
        <v>248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641</v>
      </c>
      <c r="B28" s="4" t="s">
        <v>345</v>
      </c>
      <c r="C28" s="8" t="s">
        <v>291</v>
      </c>
      <c r="D28" s="21" t="s">
        <v>642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541</v>
      </c>
      <c r="B29" s="4" t="s">
        <v>540</v>
      </c>
      <c r="C29" s="4" t="s">
        <v>291</v>
      </c>
      <c r="D29" s="21" t="s">
        <v>542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351</v>
      </c>
      <c r="B30" s="4" t="s">
        <v>350</v>
      </c>
      <c r="C30" s="4"/>
      <c r="D30" s="21" t="s">
        <v>352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551</v>
      </c>
      <c r="B31" s="4" t="s">
        <v>550</v>
      </c>
      <c r="C31" s="4" t="s">
        <v>291</v>
      </c>
      <c r="D31" s="21" t="s">
        <v>583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353</v>
      </c>
      <c r="B32" s="4" t="s">
        <v>354</v>
      </c>
      <c r="C32" s="4" t="s">
        <v>291</v>
      </c>
      <c r="D32" s="21" t="s">
        <v>355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251</v>
      </c>
      <c r="B33" s="20" t="s">
        <v>198</v>
      </c>
      <c r="C33" s="20" t="s">
        <v>298</v>
      </c>
      <c r="D33" s="14" t="s">
        <v>299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349</v>
      </c>
      <c r="B34" s="4" t="s">
        <v>348</v>
      </c>
      <c r="C34" s="4" t="s">
        <v>294</v>
      </c>
      <c r="D34" s="14" t="s">
        <v>552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247</v>
      </c>
      <c r="B35" s="4" t="s">
        <v>233</v>
      </c>
      <c r="C35" s="4" t="s">
        <v>295</v>
      </c>
      <c r="D35" s="14" t="s">
        <v>296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683</v>
      </c>
      <c r="B36" s="4" t="s">
        <v>684</v>
      </c>
      <c r="C36" s="4" t="s">
        <v>685</v>
      </c>
      <c r="D36" s="14" t="s">
        <v>686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623</v>
      </c>
      <c r="B37" s="4" t="s">
        <v>624</v>
      </c>
      <c r="C37" s="4" t="s">
        <v>293</v>
      </c>
      <c r="D37" s="14" t="s">
        <v>297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625</v>
      </c>
      <c r="B39" s="4" t="s">
        <v>626</v>
      </c>
      <c r="C39" s="4" t="s">
        <v>518</v>
      </c>
      <c r="D39" s="72" t="s">
        <v>627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297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290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335</v>
      </c>
      <c r="B42" s="6"/>
      <c r="C42" s="7"/>
      <c r="D42" s="31" t="s">
        <v>300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29579842</v>
      </c>
      <c r="K42" s="25">
        <f>K51</f>
        <v>10180835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10271435</v>
      </c>
      <c r="P42" s="25">
        <f t="shared" si="6"/>
        <v>700480414</v>
      </c>
      <c r="Q42" s="39"/>
      <c r="R42" s="34"/>
    </row>
    <row r="43" spans="1:18" s="1" customFormat="1" x14ac:dyDescent="0.2">
      <c r="A43" s="36"/>
      <c r="B43" s="18"/>
      <c r="C43" s="3"/>
      <c r="D43" s="35" t="s">
        <v>252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621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631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652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356</v>
      </c>
      <c r="B51" s="8"/>
      <c r="C51" s="7"/>
      <c r="D51" s="14" t="s">
        <v>300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29579842</v>
      </c>
      <c r="K51" s="25">
        <f>K52+K53+K57+K60+K69+K70+K75+K77+K81+K84+K86+K87+K92+K74+K94+K89+K90+K88</f>
        <v>10180835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10271435</v>
      </c>
      <c r="P51" s="25">
        <f>P52+P53+P57+P60+P69+P70+P75+P77+P81+P84+P86+P87+P92+P74+P94+P89+P90+P88</f>
        <v>700480414</v>
      </c>
    </row>
    <row r="52" spans="1:18" ht="25.5" x14ac:dyDescent="0.2">
      <c r="A52" s="41" t="s">
        <v>358</v>
      </c>
      <c r="B52" s="4" t="s">
        <v>357</v>
      </c>
      <c r="C52" s="4" t="s">
        <v>286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2467000</v>
      </c>
    </row>
    <row r="53" spans="1:18" x14ac:dyDescent="0.2">
      <c r="A53" s="41" t="s">
        <v>360</v>
      </c>
      <c r="B53" s="20" t="s">
        <v>229</v>
      </c>
      <c r="C53" s="20" t="s">
        <v>301</v>
      </c>
      <c r="D53" s="5" t="s">
        <v>359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302</v>
      </c>
      <c r="D57" s="21" t="s">
        <v>89</v>
      </c>
      <c r="E57" s="11">
        <f>F57</f>
        <v>103607531</v>
      </c>
      <c r="F57" s="12">
        <f>84434900+269800+17490000+881531+100000+350000+81300</f>
        <v>103607531</v>
      </c>
      <c r="G57" s="12">
        <v>38538400</v>
      </c>
      <c r="H57" s="12">
        <f>30031100+17490000+881531</f>
        <v>48402631</v>
      </c>
      <c r="I57" s="12"/>
      <c r="J57" s="94">
        <f>L57+O57</f>
        <v>6408649</v>
      </c>
      <c r="K57" s="11">
        <f>230000+2470000-690000+440000+1088572</f>
        <v>3538572</v>
      </c>
      <c r="L57" s="11">
        <v>2832077</v>
      </c>
      <c r="M57" s="11">
        <v>1136470</v>
      </c>
      <c r="N57" s="11">
        <v>55839</v>
      </c>
      <c r="O57" s="11">
        <f>K57+38000</f>
        <v>3576572</v>
      </c>
      <c r="P57" s="13">
        <f t="shared" si="11"/>
        <v>110016180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635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302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327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288</v>
      </c>
      <c r="C62" s="20" t="s">
        <v>302</v>
      </c>
      <c r="D62" s="5" t="s">
        <v>253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621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631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252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274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91</v>
      </c>
      <c r="B70" s="20" t="s">
        <v>80</v>
      </c>
      <c r="C70" s="20" t="s">
        <v>274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621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652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252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302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195</v>
      </c>
      <c r="C75" s="20" t="s">
        <v>303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635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363</v>
      </c>
      <c r="B77" s="20" t="s">
        <v>362</v>
      </c>
      <c r="C77" s="20" t="s">
        <v>304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3"/>
        <v>38500</v>
      </c>
      <c r="P77" s="13">
        <f t="shared" si="11"/>
        <v>2068900</v>
      </c>
    </row>
    <row r="78" spans="1:16" hidden="1" x14ac:dyDescent="0.2">
      <c r="A78" s="41">
        <v>1011190</v>
      </c>
      <c r="B78" s="20" t="s">
        <v>199</v>
      </c>
      <c r="C78" s="20" t="s">
        <v>304</v>
      </c>
      <c r="D78" s="21" t="s">
        <v>254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200</v>
      </c>
      <c r="C79" s="20" t="s">
        <v>304</v>
      </c>
      <c r="D79" s="21" t="s">
        <v>255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363</v>
      </c>
      <c r="B80" s="20" t="s">
        <v>362</v>
      </c>
      <c r="C80" s="20"/>
      <c r="D80" s="42" t="s">
        <v>361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304</v>
      </c>
      <c r="D81" s="42" t="s">
        <v>553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3"/>
        <v>2125180</v>
      </c>
      <c r="P81" s="13">
        <f t="shared" si="11"/>
        <v>15042980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652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304</v>
      </c>
      <c r="D84" s="42" t="s">
        <v>554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304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304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156</v>
      </c>
      <c r="B88" s="22" t="s">
        <v>157</v>
      </c>
      <c r="C88" s="22" t="s">
        <v>304</v>
      </c>
      <c r="D88" s="14" t="s">
        <v>158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161</v>
      </c>
      <c r="B89" s="20" t="s">
        <v>162</v>
      </c>
      <c r="C89" s="20" t="s">
        <v>304</v>
      </c>
      <c r="D89" s="5" t="s">
        <v>163</v>
      </c>
      <c r="E89" s="11">
        <f t="shared" si="12"/>
        <v>0</v>
      </c>
      <c r="F89" s="12"/>
      <c r="G89" s="12"/>
      <c r="H89" s="12"/>
      <c r="I89" s="12"/>
      <c r="J89" s="11">
        <f t="shared" si="10"/>
        <v>700000</v>
      </c>
      <c r="K89" s="12">
        <f>1140000-440000</f>
        <v>700000</v>
      </c>
      <c r="L89" s="12"/>
      <c r="M89" s="12"/>
      <c r="N89" s="12"/>
      <c r="O89" s="12">
        <f t="shared" si="13"/>
        <v>700000</v>
      </c>
      <c r="P89" s="13">
        <f t="shared" si="11"/>
        <v>700000</v>
      </c>
    </row>
    <row r="90" spans="1:18" ht="38.25" hidden="1" x14ac:dyDescent="0.2">
      <c r="A90" s="41" t="s">
        <v>164</v>
      </c>
      <c r="B90" s="20" t="s">
        <v>165</v>
      </c>
      <c r="C90" s="20" t="s">
        <v>304</v>
      </c>
      <c r="D90" s="5" t="s">
        <v>166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167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200</v>
      </c>
      <c r="C92" s="4" t="s">
        <v>304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652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304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336</v>
      </c>
      <c r="B96" s="6"/>
      <c r="C96" s="7"/>
      <c r="D96" s="31" t="s">
        <v>259</v>
      </c>
      <c r="E96" s="25">
        <f>E105</f>
        <v>31500300</v>
      </c>
      <c r="F96" s="25">
        <f t="shared" ref="F96:O96" si="14">F105</f>
        <v>31500300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3053390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3031197</v>
      </c>
      <c r="P96" s="13">
        <f t="shared" si="11"/>
        <v>34553690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622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632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635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x14ac:dyDescent="0.2">
      <c r="A104" s="36"/>
      <c r="B104" s="18"/>
      <c r="C104" s="3"/>
      <c r="D104" s="35" t="s">
        <v>662</v>
      </c>
      <c r="E104" s="10"/>
      <c r="F104" s="17"/>
      <c r="G104" s="17"/>
      <c r="H104" s="17"/>
      <c r="I104" s="17"/>
      <c r="J104" s="17">
        <f>L104+O104</f>
        <v>347197</v>
      </c>
      <c r="K104" s="17">
        <f t="shared" ref="K104:P104" si="15">K152</f>
        <v>0</v>
      </c>
      <c r="L104" s="17">
        <f t="shared" si="15"/>
        <v>0</v>
      </c>
      <c r="M104" s="17">
        <f t="shared" si="15"/>
        <v>0</v>
      </c>
      <c r="N104" s="17">
        <f t="shared" si="15"/>
        <v>0</v>
      </c>
      <c r="O104" s="17">
        <f t="shared" si="15"/>
        <v>347197</v>
      </c>
      <c r="P104" s="32">
        <f t="shared" si="15"/>
        <v>347197</v>
      </c>
    </row>
    <row r="105" spans="1:16" s="1" customFormat="1" ht="16.5" customHeight="1" x14ac:dyDescent="0.2">
      <c r="A105" s="36" t="s">
        <v>364</v>
      </c>
      <c r="B105" s="18"/>
      <c r="C105" s="3"/>
      <c r="D105" s="15" t="s">
        <v>259</v>
      </c>
      <c r="E105" s="17">
        <f>E106+E107+E113+E119+E123+E131+E140+E146+E141+E142+E124+E133+E149</f>
        <v>31500300</v>
      </c>
      <c r="F105" s="17">
        <f>F106+F107+F113+F119+F123+F131+F140+F146+F141+F142+F124+F133+F149</f>
        <v>31500300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3053390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3031197</v>
      </c>
      <c r="P105" s="32">
        <f>P106+P107+P113+P119+P123+P131+P140+P146+P133+P141+P142+P124+P149</f>
        <v>34553690</v>
      </c>
    </row>
    <row r="106" spans="1:16" ht="25.5" x14ac:dyDescent="0.2">
      <c r="A106" s="41" t="s">
        <v>365</v>
      </c>
      <c r="B106" s="4" t="s">
        <v>357</v>
      </c>
      <c r="C106" s="4" t="s">
        <v>286</v>
      </c>
      <c r="D106" s="14" t="s">
        <v>71</v>
      </c>
      <c r="E106" s="11">
        <f t="shared" ref="E106:E143" si="16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7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">
      <c r="A107" s="41" t="s">
        <v>366</v>
      </c>
      <c r="B107" s="4" t="s">
        <v>203</v>
      </c>
      <c r="C107" s="4" t="s">
        <v>176</v>
      </c>
      <c r="D107" s="5" t="s">
        <v>260</v>
      </c>
      <c r="E107" s="11">
        <f t="shared" si="16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7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261</v>
      </c>
      <c r="E108" s="10">
        <f t="shared" si="16"/>
        <v>0</v>
      </c>
      <c r="F108" s="17"/>
      <c r="G108" s="12"/>
      <c r="H108" s="12"/>
      <c r="I108" s="12"/>
      <c r="J108" s="11">
        <f t="shared" si="17"/>
        <v>0</v>
      </c>
      <c r="K108" s="12"/>
      <c r="L108" s="12"/>
      <c r="M108" s="12"/>
      <c r="N108" s="12"/>
      <c r="O108" s="12">
        <f t="shared" ref="O108:O133" si="18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6"/>
        <v>0</v>
      </c>
      <c r="F109" s="17"/>
      <c r="G109" s="12"/>
      <c r="H109" s="12"/>
      <c r="I109" s="12"/>
      <c r="J109" s="11">
        <f t="shared" si="17"/>
        <v>0</v>
      </c>
      <c r="K109" s="12"/>
      <c r="L109" s="12"/>
      <c r="M109" s="12"/>
      <c r="N109" s="12"/>
      <c r="O109" s="12">
        <f t="shared" si="18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635</v>
      </c>
      <c r="E110" s="11">
        <f t="shared" si="16"/>
        <v>0</v>
      </c>
      <c r="F110" s="17"/>
      <c r="G110" s="12"/>
      <c r="H110" s="12"/>
      <c r="I110" s="12"/>
      <c r="J110" s="11">
        <f t="shared" si="17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6"/>
        <v>0</v>
      </c>
      <c r="F111" s="17"/>
      <c r="G111" s="12"/>
      <c r="H111" s="12"/>
      <c r="I111" s="12"/>
      <c r="J111" s="11">
        <f t="shared" si="17"/>
        <v>0</v>
      </c>
      <c r="K111" s="12"/>
      <c r="L111" s="12"/>
      <c r="M111" s="12"/>
      <c r="N111" s="12"/>
      <c r="O111" s="12">
        <f t="shared" si="18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633</v>
      </c>
      <c r="E112" s="10">
        <f t="shared" si="16"/>
        <v>0</v>
      </c>
      <c r="F112" s="17"/>
      <c r="G112" s="12"/>
      <c r="H112" s="12"/>
      <c r="I112" s="12"/>
      <c r="J112" s="10">
        <f t="shared" si="17"/>
        <v>0</v>
      </c>
      <c r="K112" s="17"/>
      <c r="L112" s="12"/>
      <c r="M112" s="12"/>
      <c r="N112" s="12"/>
      <c r="O112" s="17">
        <f t="shared" si="18"/>
        <v>0</v>
      </c>
      <c r="P112" s="13">
        <f t="shared" si="11"/>
        <v>0</v>
      </c>
    </row>
    <row r="113" spans="1:16" x14ac:dyDescent="0.2">
      <c r="A113" s="41" t="s">
        <v>368</v>
      </c>
      <c r="B113" s="4" t="s">
        <v>367</v>
      </c>
      <c r="C113" s="4" t="s">
        <v>177</v>
      </c>
      <c r="D113" s="76" t="s">
        <v>262</v>
      </c>
      <c r="E113" s="11">
        <f t="shared" si="16"/>
        <v>3055000</v>
      </c>
      <c r="F113" s="12">
        <f>2055000+1000000</f>
        <v>3055000</v>
      </c>
      <c r="G113" s="12"/>
      <c r="H113" s="12"/>
      <c r="I113" s="12"/>
      <c r="J113" s="11">
        <f t="shared" si="17"/>
        <v>0</v>
      </c>
      <c r="K113" s="12"/>
      <c r="L113" s="12"/>
      <c r="M113" s="12"/>
      <c r="N113" s="12"/>
      <c r="O113" s="12">
        <f t="shared" si="18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261</v>
      </c>
      <c r="E114" s="10">
        <f t="shared" si="16"/>
        <v>0</v>
      </c>
      <c r="F114" s="17"/>
      <c r="G114" s="12"/>
      <c r="H114" s="12"/>
      <c r="I114" s="12"/>
      <c r="J114" s="11">
        <f t="shared" si="17"/>
        <v>0</v>
      </c>
      <c r="K114" s="12"/>
      <c r="L114" s="12"/>
      <c r="M114" s="12"/>
      <c r="N114" s="12"/>
      <c r="O114" s="12">
        <f t="shared" si="18"/>
        <v>0</v>
      </c>
      <c r="P114" s="13">
        <f t="shared" si="11"/>
        <v>0</v>
      </c>
    </row>
    <row r="115" spans="1:16" hidden="1" x14ac:dyDescent="0.2">
      <c r="A115" s="41" t="s">
        <v>371</v>
      </c>
      <c r="B115" s="4" t="s">
        <v>370</v>
      </c>
      <c r="C115" s="4" t="s">
        <v>179</v>
      </c>
      <c r="D115" s="5" t="s">
        <v>369</v>
      </c>
      <c r="E115" s="11">
        <f t="shared" si="16"/>
        <v>0</v>
      </c>
      <c r="F115" s="12"/>
      <c r="G115" s="12"/>
      <c r="H115" s="12"/>
      <c r="I115" s="12"/>
      <c r="J115" s="11">
        <f t="shared" si="17"/>
        <v>0</v>
      </c>
      <c r="K115" s="12"/>
      <c r="L115" s="12"/>
      <c r="M115" s="12"/>
      <c r="N115" s="12"/>
      <c r="O115" s="12">
        <f t="shared" si="18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261</v>
      </c>
      <c r="E116" s="11">
        <f t="shared" si="16"/>
        <v>0</v>
      </c>
      <c r="F116" s="12"/>
      <c r="G116" s="12"/>
      <c r="H116" s="12"/>
      <c r="I116" s="12"/>
      <c r="J116" s="11">
        <f t="shared" si="17"/>
        <v>0</v>
      </c>
      <c r="K116" s="12"/>
      <c r="L116" s="12"/>
      <c r="M116" s="12"/>
      <c r="N116" s="12"/>
      <c r="O116" s="12">
        <f t="shared" si="18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622</v>
      </c>
      <c r="E117" s="11"/>
      <c r="F117" s="12"/>
      <c r="G117" s="12"/>
      <c r="H117" s="12"/>
      <c r="I117" s="12"/>
      <c r="J117" s="10">
        <f t="shared" si="17"/>
        <v>0</v>
      </c>
      <c r="K117" s="17"/>
      <c r="L117" s="12"/>
      <c r="M117" s="12"/>
      <c r="N117" s="12"/>
      <c r="O117" s="17">
        <f t="shared" si="18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633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7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261</v>
      </c>
      <c r="E120" s="10">
        <f>F120</f>
        <v>0</v>
      </c>
      <c r="F120" s="17"/>
      <c r="G120" s="17"/>
      <c r="H120" s="17"/>
      <c r="I120" s="17"/>
      <c r="J120" s="10">
        <f t="shared" si="17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622</v>
      </c>
      <c r="E121" s="10">
        <f>F121</f>
        <v>0</v>
      </c>
      <c r="F121" s="17"/>
      <c r="G121" s="17"/>
      <c r="H121" s="17"/>
      <c r="I121" s="17"/>
      <c r="J121" s="10">
        <f t="shared" si="17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633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376</v>
      </c>
      <c r="B123" s="4" t="s">
        <v>375</v>
      </c>
      <c r="C123" s="4"/>
      <c r="D123" s="14" t="s">
        <v>584</v>
      </c>
      <c r="E123" s="11">
        <f t="shared" ref="E123:E128" si="19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8"/>
        <v>0</v>
      </c>
      <c r="P123" s="13">
        <f t="shared" ref="P123:P153" si="20">E123+J123</f>
        <v>0</v>
      </c>
    </row>
    <row r="124" spans="1:16" ht="25.5" x14ac:dyDescent="0.2">
      <c r="A124" s="41" t="s">
        <v>379</v>
      </c>
      <c r="B124" s="4" t="s">
        <v>378</v>
      </c>
      <c r="C124" s="4" t="s">
        <v>610</v>
      </c>
      <c r="D124" s="14" t="s">
        <v>377</v>
      </c>
      <c r="E124" s="11">
        <f t="shared" si="19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8"/>
        <v>0</v>
      </c>
      <c r="P124" s="13">
        <f t="shared" si="20"/>
        <v>2383000</v>
      </c>
    </row>
    <row r="125" spans="1:16" hidden="1" x14ac:dyDescent="0.2">
      <c r="A125" s="41"/>
      <c r="B125" s="4"/>
      <c r="C125" s="4"/>
      <c r="D125" s="35" t="s">
        <v>635</v>
      </c>
      <c r="E125" s="10">
        <f t="shared" si="19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8"/>
        <v>0</v>
      </c>
      <c r="P125" s="13">
        <f t="shared" si="20"/>
        <v>0</v>
      </c>
    </row>
    <row r="126" spans="1:16" ht="25.5" hidden="1" x14ac:dyDescent="0.2">
      <c r="A126" s="41"/>
      <c r="B126" s="4"/>
      <c r="C126" s="4"/>
      <c r="D126" s="35" t="s">
        <v>326</v>
      </c>
      <c r="E126" s="10">
        <f t="shared" si="19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8"/>
        <v>0</v>
      </c>
      <c r="P126" s="13">
        <f t="shared" si="20"/>
        <v>0</v>
      </c>
    </row>
    <row r="127" spans="1:16" s="1" customFormat="1" hidden="1" x14ac:dyDescent="0.2">
      <c r="A127" s="36"/>
      <c r="B127" s="3"/>
      <c r="C127" s="3"/>
      <c r="D127" s="35" t="s">
        <v>261</v>
      </c>
      <c r="E127" s="10">
        <f t="shared" si="19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8"/>
        <v>0</v>
      </c>
      <c r="P127" s="13">
        <f t="shared" si="20"/>
        <v>0</v>
      </c>
    </row>
    <row r="128" spans="1:16" s="1" customFormat="1" ht="25.5" hidden="1" x14ac:dyDescent="0.2">
      <c r="A128" s="36"/>
      <c r="B128" s="3"/>
      <c r="C128" s="3"/>
      <c r="D128" s="35" t="s">
        <v>622</v>
      </c>
      <c r="E128" s="10">
        <f t="shared" si="19"/>
        <v>0</v>
      </c>
      <c r="F128" s="17"/>
      <c r="G128" s="17"/>
      <c r="H128" s="17"/>
      <c r="I128" s="17"/>
      <c r="J128" s="11">
        <f t="shared" si="17"/>
        <v>0</v>
      </c>
      <c r="K128" s="17"/>
      <c r="L128" s="17"/>
      <c r="M128" s="17"/>
      <c r="N128" s="17"/>
      <c r="O128" s="12">
        <f t="shared" si="18"/>
        <v>0</v>
      </c>
      <c r="P128" s="13">
        <f t="shared" si="20"/>
        <v>0</v>
      </c>
    </row>
    <row r="129" spans="1:16" hidden="1" x14ac:dyDescent="0.2">
      <c r="A129" s="41" t="s">
        <v>374</v>
      </c>
      <c r="B129" s="4" t="s">
        <v>373</v>
      </c>
      <c r="C129" s="4" t="s">
        <v>180</v>
      </c>
      <c r="D129" s="14" t="s">
        <v>372</v>
      </c>
      <c r="E129" s="11">
        <f t="shared" si="16"/>
        <v>0</v>
      </c>
      <c r="F129" s="12"/>
      <c r="G129" s="12"/>
      <c r="H129" s="12"/>
      <c r="I129" s="12"/>
      <c r="J129" s="11">
        <f t="shared" si="17"/>
        <v>0</v>
      </c>
      <c r="K129" s="12"/>
      <c r="L129" s="12"/>
      <c r="M129" s="12"/>
      <c r="N129" s="12"/>
      <c r="O129" s="12">
        <f t="shared" si="18"/>
        <v>0</v>
      </c>
      <c r="P129" s="13">
        <f t="shared" si="20"/>
        <v>0</v>
      </c>
    </row>
    <row r="130" spans="1:16" hidden="1" x14ac:dyDescent="0.2">
      <c r="A130" s="41"/>
      <c r="B130" s="4"/>
      <c r="C130" s="4"/>
      <c r="D130" s="35" t="s">
        <v>261</v>
      </c>
      <c r="E130" s="11">
        <f t="shared" si="16"/>
        <v>0</v>
      </c>
      <c r="F130" s="12"/>
      <c r="G130" s="12"/>
      <c r="H130" s="12"/>
      <c r="I130" s="12"/>
      <c r="J130" s="11">
        <f t="shared" si="17"/>
        <v>0</v>
      </c>
      <c r="K130" s="12"/>
      <c r="L130" s="12"/>
      <c r="M130" s="12"/>
      <c r="N130" s="12"/>
      <c r="O130" s="12">
        <f t="shared" si="18"/>
        <v>0</v>
      </c>
      <c r="P130" s="13">
        <f t="shared" si="20"/>
        <v>0</v>
      </c>
    </row>
    <row r="131" spans="1:16" hidden="1" x14ac:dyDescent="0.2">
      <c r="A131" s="41" t="s">
        <v>381</v>
      </c>
      <c r="B131" s="4" t="s">
        <v>204</v>
      </c>
      <c r="C131" s="4"/>
      <c r="D131" s="77" t="s">
        <v>380</v>
      </c>
      <c r="E131" s="11">
        <f t="shared" si="16"/>
        <v>0</v>
      </c>
      <c r="F131" s="12"/>
      <c r="G131" s="12"/>
      <c r="H131" s="12"/>
      <c r="I131" s="12"/>
      <c r="J131" s="11">
        <f t="shared" si="17"/>
        <v>0</v>
      </c>
      <c r="K131" s="12"/>
      <c r="L131" s="12"/>
      <c r="M131" s="12"/>
      <c r="N131" s="12"/>
      <c r="O131" s="12">
        <f t="shared" si="18"/>
        <v>0</v>
      </c>
      <c r="P131" s="13">
        <f t="shared" si="20"/>
        <v>0</v>
      </c>
    </row>
    <row r="132" spans="1:16" s="1" customFormat="1" hidden="1" x14ac:dyDescent="0.2">
      <c r="A132" s="36" t="s">
        <v>384</v>
      </c>
      <c r="B132" s="3" t="s">
        <v>383</v>
      </c>
      <c r="C132" s="3" t="s">
        <v>181</v>
      </c>
      <c r="D132" s="19" t="s">
        <v>382</v>
      </c>
      <c r="E132" s="10">
        <f t="shared" si="16"/>
        <v>0</v>
      </c>
      <c r="F132" s="10"/>
      <c r="G132" s="10"/>
      <c r="H132" s="10"/>
      <c r="I132" s="10"/>
      <c r="J132" s="11">
        <f t="shared" si="17"/>
        <v>0</v>
      </c>
      <c r="K132" s="10"/>
      <c r="L132" s="10"/>
      <c r="M132" s="10"/>
      <c r="N132" s="10"/>
      <c r="O132" s="17">
        <f t="shared" si="18"/>
        <v>0</v>
      </c>
      <c r="P132" s="13">
        <f t="shared" si="20"/>
        <v>0</v>
      </c>
    </row>
    <row r="133" spans="1:16" hidden="1" x14ac:dyDescent="0.2">
      <c r="A133" s="41" t="s">
        <v>387</v>
      </c>
      <c r="B133" s="4" t="s">
        <v>386</v>
      </c>
      <c r="C133" s="4" t="s">
        <v>181</v>
      </c>
      <c r="D133" s="21" t="s">
        <v>385</v>
      </c>
      <c r="E133" s="11">
        <f t="shared" si="16"/>
        <v>0</v>
      </c>
      <c r="F133" s="11"/>
      <c r="G133" s="11"/>
      <c r="H133" s="11"/>
      <c r="I133" s="11"/>
      <c r="J133" s="11">
        <f t="shared" si="17"/>
        <v>0</v>
      </c>
      <c r="K133" s="11"/>
      <c r="L133" s="11"/>
      <c r="M133" s="11"/>
      <c r="N133" s="11"/>
      <c r="O133" s="12">
        <f t="shared" si="18"/>
        <v>0</v>
      </c>
      <c r="P133" s="13">
        <f t="shared" si="20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6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20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20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20"/>
        <v>0</v>
      </c>
    </row>
    <row r="137" spans="1:16" s="1" customFormat="1" hidden="1" x14ac:dyDescent="0.2">
      <c r="A137" s="36" t="s">
        <v>390</v>
      </c>
      <c r="B137" s="3" t="s">
        <v>389</v>
      </c>
      <c r="C137" s="3" t="s">
        <v>181</v>
      </c>
      <c r="D137" s="19" t="s">
        <v>388</v>
      </c>
      <c r="E137" s="10">
        <f>F137+I137</f>
        <v>0</v>
      </c>
      <c r="F137" s="10"/>
      <c r="G137" s="10"/>
      <c r="H137" s="10"/>
      <c r="I137" s="10"/>
      <c r="J137" s="11">
        <f t="shared" si="17"/>
        <v>0</v>
      </c>
      <c r="K137" s="10"/>
      <c r="L137" s="10"/>
      <c r="M137" s="10"/>
      <c r="N137" s="10"/>
      <c r="O137" s="17">
        <f>K137</f>
        <v>0</v>
      </c>
      <c r="P137" s="13">
        <f t="shared" si="20"/>
        <v>0</v>
      </c>
    </row>
    <row r="138" spans="1:16" s="1" customFormat="1" hidden="1" x14ac:dyDescent="0.2">
      <c r="A138" s="36"/>
      <c r="B138" s="3"/>
      <c r="C138" s="3"/>
      <c r="D138" s="19" t="s">
        <v>261</v>
      </c>
      <c r="E138" s="10">
        <f t="shared" si="16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20"/>
        <v>0</v>
      </c>
    </row>
    <row r="139" spans="1:16" s="1" customFormat="1" ht="38.25" hidden="1" x14ac:dyDescent="0.2">
      <c r="A139" s="36"/>
      <c r="B139" s="3"/>
      <c r="C139" s="3"/>
      <c r="D139" s="19" t="s">
        <v>634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20"/>
        <v>0</v>
      </c>
    </row>
    <row r="140" spans="1:16" hidden="1" x14ac:dyDescent="0.2">
      <c r="A140" s="41" t="s">
        <v>393</v>
      </c>
      <c r="B140" s="4" t="s">
        <v>392</v>
      </c>
      <c r="C140" s="4"/>
      <c r="D140" s="14" t="s">
        <v>391</v>
      </c>
      <c r="E140" s="11">
        <f t="shared" si="16"/>
        <v>0</v>
      </c>
      <c r="F140" s="12"/>
      <c r="G140" s="12"/>
      <c r="H140" s="12"/>
      <c r="I140" s="12"/>
      <c r="J140" s="11">
        <f t="shared" si="17"/>
        <v>0</v>
      </c>
      <c r="K140" s="12"/>
      <c r="L140" s="12"/>
      <c r="M140" s="12"/>
      <c r="N140" s="12"/>
      <c r="O140" s="12">
        <f>K140</f>
        <v>0</v>
      </c>
      <c r="P140" s="13">
        <f t="shared" si="20"/>
        <v>0</v>
      </c>
    </row>
    <row r="141" spans="1:16" x14ac:dyDescent="0.2">
      <c r="A141" s="41" t="s">
        <v>557</v>
      </c>
      <c r="B141" s="4" t="s">
        <v>555</v>
      </c>
      <c r="C141" s="4" t="s">
        <v>181</v>
      </c>
      <c r="D141" s="14" t="s">
        <v>559</v>
      </c>
      <c r="E141" s="11">
        <f t="shared" si="16"/>
        <v>3474000</v>
      </c>
      <c r="F141" s="12">
        <f>3274000+200000</f>
        <v>3474000</v>
      </c>
      <c r="G141" s="12"/>
      <c r="H141" s="12"/>
      <c r="I141" s="12"/>
      <c r="J141" s="11">
        <f t="shared" si="17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20"/>
        <v>3541193</v>
      </c>
    </row>
    <row r="142" spans="1:16" ht="12.6" customHeight="1" x14ac:dyDescent="0.2">
      <c r="A142" s="41" t="s">
        <v>558</v>
      </c>
      <c r="B142" s="4" t="s">
        <v>556</v>
      </c>
      <c r="C142" s="4" t="s">
        <v>181</v>
      </c>
      <c r="D142" s="14" t="s">
        <v>560</v>
      </c>
      <c r="E142" s="11">
        <f t="shared" si="16"/>
        <v>6300400</v>
      </c>
      <c r="F142" s="12">
        <f>5186400-336000+1450000</f>
        <v>6300400</v>
      </c>
      <c r="G142" s="12"/>
      <c r="H142" s="12"/>
      <c r="I142" s="12"/>
      <c r="J142" s="11">
        <f t="shared" si="17"/>
        <v>0</v>
      </c>
      <c r="K142" s="12"/>
      <c r="L142" s="12"/>
      <c r="M142" s="12"/>
      <c r="N142" s="12"/>
      <c r="O142" s="12">
        <f>K142</f>
        <v>0</v>
      </c>
      <c r="P142" s="13">
        <f t="shared" si="20"/>
        <v>6300400</v>
      </c>
    </row>
    <row r="143" spans="1:16" hidden="1" x14ac:dyDescent="0.2">
      <c r="A143" s="41"/>
      <c r="B143" s="4"/>
      <c r="C143" s="4"/>
      <c r="D143" s="35" t="s">
        <v>261</v>
      </c>
      <c r="E143" s="11">
        <f t="shared" si="16"/>
        <v>0</v>
      </c>
      <c r="F143" s="12"/>
      <c r="G143" s="12"/>
      <c r="H143" s="12"/>
      <c r="I143" s="12"/>
      <c r="J143" s="10">
        <f t="shared" si="17"/>
        <v>0</v>
      </c>
      <c r="K143" s="12"/>
      <c r="L143" s="12"/>
      <c r="M143" s="12"/>
      <c r="N143" s="12"/>
      <c r="O143" s="17">
        <f>K143</f>
        <v>0</v>
      </c>
      <c r="P143" s="16">
        <f t="shared" si="20"/>
        <v>0</v>
      </c>
    </row>
    <row r="144" spans="1:16" s="1" customFormat="1" hidden="1" x14ac:dyDescent="0.2">
      <c r="A144" s="36"/>
      <c r="B144" s="3"/>
      <c r="C144" s="3"/>
      <c r="D144" s="35" t="s">
        <v>635</v>
      </c>
      <c r="E144" s="10">
        <f>F144</f>
        <v>0</v>
      </c>
      <c r="F144" s="17"/>
      <c r="G144" s="17"/>
      <c r="H144" s="17"/>
      <c r="I144" s="17"/>
      <c r="J144" s="10">
        <f t="shared" si="17"/>
        <v>0</v>
      </c>
      <c r="K144" s="17"/>
      <c r="L144" s="17"/>
      <c r="M144" s="17"/>
      <c r="N144" s="17"/>
      <c r="O144" s="17">
        <f>K144</f>
        <v>0</v>
      </c>
      <c r="P144" s="16">
        <f t="shared" si="20"/>
        <v>0</v>
      </c>
    </row>
    <row r="145" spans="1:18" s="1" customFormat="1" ht="25.5" hidden="1" x14ac:dyDescent="0.2">
      <c r="A145" s="36"/>
      <c r="B145" s="3"/>
      <c r="C145" s="3"/>
      <c r="D145" s="35" t="s">
        <v>622</v>
      </c>
      <c r="E145" s="10">
        <f t="shared" ref="E145:E150" si="21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20"/>
        <v>0</v>
      </c>
    </row>
    <row r="146" spans="1:18" ht="25.5" hidden="1" x14ac:dyDescent="0.2">
      <c r="A146" s="41" t="s">
        <v>656</v>
      </c>
      <c r="B146" s="4" t="s">
        <v>644</v>
      </c>
      <c r="C146" s="4"/>
      <c r="D146" s="23" t="s">
        <v>659</v>
      </c>
      <c r="E146" s="10">
        <f t="shared" si="21"/>
        <v>0</v>
      </c>
      <c r="F146" s="11"/>
      <c r="G146" s="11"/>
      <c r="H146" s="11"/>
      <c r="I146" s="11"/>
      <c r="J146" s="11">
        <f>J147+J151</f>
        <v>417197</v>
      </c>
      <c r="K146" s="11"/>
      <c r="L146" s="11"/>
      <c r="M146" s="11"/>
      <c r="N146" s="11"/>
      <c r="O146" s="11">
        <f>O147+O151</f>
        <v>417197</v>
      </c>
      <c r="P146" s="16">
        <f t="shared" si="20"/>
        <v>417197</v>
      </c>
    </row>
    <row r="147" spans="1:18" s="1" customFormat="1" ht="25.5" hidden="1" x14ac:dyDescent="0.2">
      <c r="A147" s="36" t="s">
        <v>667</v>
      </c>
      <c r="B147" s="3" t="s">
        <v>668</v>
      </c>
      <c r="C147" s="3" t="s">
        <v>291</v>
      </c>
      <c r="D147" s="78" t="s">
        <v>669</v>
      </c>
      <c r="E147" s="10">
        <f t="shared" si="21"/>
        <v>0</v>
      </c>
      <c r="F147" s="10"/>
      <c r="G147" s="10"/>
      <c r="H147" s="10"/>
      <c r="I147" s="10"/>
      <c r="J147" s="11">
        <f t="shared" si="17"/>
        <v>0</v>
      </c>
      <c r="K147" s="11"/>
      <c r="L147" s="11"/>
      <c r="M147" s="11"/>
      <c r="N147" s="11"/>
      <c r="O147" s="12">
        <f>K147</f>
        <v>0</v>
      </c>
      <c r="P147" s="16">
        <f t="shared" si="20"/>
        <v>0</v>
      </c>
    </row>
    <row r="148" spans="1:18" s="1" customFormat="1" ht="25.5" hidden="1" x14ac:dyDescent="0.2">
      <c r="A148" s="36"/>
      <c r="B148" s="3"/>
      <c r="C148" s="3"/>
      <c r="D148" s="69" t="s">
        <v>670</v>
      </c>
      <c r="E148" s="10">
        <f t="shared" si="21"/>
        <v>0</v>
      </c>
      <c r="F148" s="10"/>
      <c r="G148" s="10"/>
      <c r="H148" s="10"/>
      <c r="I148" s="10"/>
      <c r="J148" s="10">
        <f t="shared" si="17"/>
        <v>0</v>
      </c>
      <c r="K148" s="10"/>
      <c r="L148" s="10"/>
      <c r="M148" s="10"/>
      <c r="N148" s="10"/>
      <c r="O148" s="17">
        <f>K148</f>
        <v>0</v>
      </c>
      <c r="P148" s="16">
        <f t="shared" si="20"/>
        <v>0</v>
      </c>
    </row>
    <row r="149" spans="1:18" hidden="1" x14ac:dyDescent="0.2">
      <c r="A149" s="41" t="s">
        <v>58</v>
      </c>
      <c r="B149" s="4" t="s">
        <v>572</v>
      </c>
      <c r="C149" s="4" t="s">
        <v>287</v>
      </c>
      <c r="D149" s="72" t="s">
        <v>571</v>
      </c>
      <c r="E149" s="11">
        <f t="shared" si="21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20"/>
        <v>0</v>
      </c>
    </row>
    <row r="150" spans="1:18" s="1" customFormat="1" hidden="1" x14ac:dyDescent="0.2">
      <c r="A150" s="36"/>
      <c r="B150" s="3"/>
      <c r="C150" s="3"/>
      <c r="D150" s="70" t="s">
        <v>635</v>
      </c>
      <c r="E150" s="10">
        <f t="shared" si="21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20"/>
        <v>0</v>
      </c>
    </row>
    <row r="151" spans="1:18" s="1" customFormat="1" ht="25.5" x14ac:dyDescent="0.2">
      <c r="A151" s="36" t="s">
        <v>657</v>
      </c>
      <c r="B151" s="3" t="s">
        <v>658</v>
      </c>
      <c r="C151" s="3" t="s">
        <v>291</v>
      </c>
      <c r="D151" s="77" t="s">
        <v>661</v>
      </c>
      <c r="E151" s="10">
        <f>F151</f>
        <v>0</v>
      </c>
      <c r="F151" s="17"/>
      <c r="G151" s="17"/>
      <c r="H151" s="17"/>
      <c r="I151" s="17"/>
      <c r="J151" s="11">
        <f t="shared" si="17"/>
        <v>417197</v>
      </c>
      <c r="K151" s="12">
        <v>70000</v>
      </c>
      <c r="L151" s="12"/>
      <c r="M151" s="12"/>
      <c r="N151" s="12"/>
      <c r="O151" s="12">
        <f>K151+O152</f>
        <v>417197</v>
      </c>
      <c r="P151" s="16">
        <f t="shared" si="20"/>
        <v>417197</v>
      </c>
    </row>
    <row r="152" spans="1:18" s="1" customFormat="1" ht="25.5" x14ac:dyDescent="0.2">
      <c r="A152" s="36"/>
      <c r="B152" s="3"/>
      <c r="C152" s="3"/>
      <c r="D152" s="35" t="s">
        <v>662</v>
      </c>
      <c r="E152" s="10">
        <f>F152</f>
        <v>0</v>
      </c>
      <c r="F152" s="17"/>
      <c r="G152" s="17"/>
      <c r="H152" s="17"/>
      <c r="I152" s="17"/>
      <c r="J152" s="10">
        <f t="shared" si="17"/>
        <v>347197</v>
      </c>
      <c r="K152" s="17"/>
      <c r="L152" s="17"/>
      <c r="M152" s="17"/>
      <c r="N152" s="17"/>
      <c r="O152" s="17">
        <v>347197</v>
      </c>
      <c r="P152" s="16">
        <f t="shared" si="20"/>
        <v>347197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20"/>
        <v>0</v>
      </c>
    </row>
    <row r="154" spans="1:18" ht="25.5" x14ac:dyDescent="0.2">
      <c r="A154" s="62" t="s">
        <v>337</v>
      </c>
      <c r="B154" s="6"/>
      <c r="C154" s="7"/>
      <c r="D154" s="31" t="s">
        <v>182</v>
      </c>
      <c r="E154" s="25">
        <f>E156</f>
        <v>45482515</v>
      </c>
      <c r="F154" s="25">
        <f t="shared" ref="F154:P154" si="22">F156</f>
        <v>45482515</v>
      </c>
      <c r="G154" s="25">
        <f t="shared" si="22"/>
        <v>19895200</v>
      </c>
      <c r="H154" s="25">
        <f t="shared" si="22"/>
        <v>931500</v>
      </c>
      <c r="I154" s="25">
        <f t="shared" si="22"/>
        <v>0</v>
      </c>
      <c r="J154" s="25">
        <f t="shared" si="22"/>
        <v>540000</v>
      </c>
      <c r="K154" s="25">
        <f>K156</f>
        <v>540000</v>
      </c>
      <c r="L154" s="25">
        <f t="shared" si="22"/>
        <v>0</v>
      </c>
      <c r="M154" s="25">
        <f t="shared" si="22"/>
        <v>0</v>
      </c>
      <c r="N154" s="25">
        <f t="shared" si="22"/>
        <v>0</v>
      </c>
      <c r="O154" s="25">
        <f t="shared" si="22"/>
        <v>540000</v>
      </c>
      <c r="P154" s="25">
        <f t="shared" si="22"/>
        <v>46022515</v>
      </c>
      <c r="R154" s="34"/>
    </row>
    <row r="155" spans="1:18" s="1" customFormat="1" ht="38.25" hidden="1" x14ac:dyDescent="0.2">
      <c r="A155" s="36"/>
      <c r="B155" s="18"/>
      <c r="C155" s="3"/>
      <c r="D155" s="15" t="s">
        <v>170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3">J241</f>
        <v>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17">
        <f t="shared" ref="P155:P173" si="24">E155+J155</f>
        <v>0</v>
      </c>
    </row>
    <row r="156" spans="1:18" ht="25.5" x14ac:dyDescent="0.2">
      <c r="A156" s="41" t="s">
        <v>394</v>
      </c>
      <c r="B156" s="8"/>
      <c r="C156" s="7"/>
      <c r="D156" s="15" t="s">
        <v>182</v>
      </c>
      <c r="E156" s="13">
        <f t="shared" ref="E156:E199" si="25">F156+I156</f>
        <v>45482515</v>
      </c>
      <c r="F156" s="25">
        <f>F157+F159+F161+F166+F168+F175+F176+F177+F178+F180+F182+F184+F186+F188+F190+F192+F196+F200+F202+F204+F206+F208+F210+F213+F215+F216+F218+F219+F221+F225+F227+F230+F231+F238+F242+F244+F240+F236+F223</f>
        <v>45482515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4"/>
        <v>46022515</v>
      </c>
    </row>
    <row r="157" spans="1:18" ht="25.5" x14ac:dyDescent="0.2">
      <c r="A157" s="41" t="s">
        <v>395</v>
      </c>
      <c r="B157" s="4" t="s">
        <v>357</v>
      </c>
      <c r="C157" s="4" t="s">
        <v>286</v>
      </c>
      <c r="D157" s="14" t="s">
        <v>71</v>
      </c>
      <c r="E157" s="11">
        <f t="shared" si="25"/>
        <v>26001700</v>
      </c>
      <c r="F157" s="12">
        <f>25741700+50000+62000+100000+49000-1000</f>
        <v>26001700</v>
      </c>
      <c r="G157" s="12">
        <v>19895200</v>
      </c>
      <c r="H157" s="12">
        <f>819500+50000+62000</f>
        <v>931500</v>
      </c>
      <c r="I157" s="12"/>
      <c r="J157" s="11">
        <f t="shared" ref="J157:J199" si="26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4"/>
        <v>26241700</v>
      </c>
    </row>
    <row r="158" spans="1:18" ht="38.25" hidden="1" x14ac:dyDescent="0.2">
      <c r="A158" s="41" t="s">
        <v>396</v>
      </c>
      <c r="B158" s="8" t="s">
        <v>315</v>
      </c>
      <c r="C158" s="20"/>
      <c r="D158" s="5" t="s">
        <v>263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398</v>
      </c>
      <c r="B159" s="18" t="s">
        <v>205</v>
      </c>
      <c r="C159" s="79" t="s">
        <v>288</v>
      </c>
      <c r="D159" s="80" t="s">
        <v>397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580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399</v>
      </c>
      <c r="B161" s="18" t="s">
        <v>206</v>
      </c>
      <c r="C161" s="79" t="s">
        <v>226</v>
      </c>
      <c r="D161" s="19" t="s">
        <v>265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580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227</v>
      </c>
      <c r="C163" s="20" t="s">
        <v>226</v>
      </c>
      <c r="D163" s="5" t="s">
        <v>228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183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400</v>
      </c>
      <c r="B165" s="8" t="s">
        <v>316</v>
      </c>
      <c r="C165" s="20"/>
      <c r="D165" s="5" t="s">
        <v>266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402</v>
      </c>
      <c r="B166" s="18" t="s">
        <v>207</v>
      </c>
      <c r="C166" s="79" t="s">
        <v>288</v>
      </c>
      <c r="D166" s="15" t="s">
        <v>401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581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403</v>
      </c>
      <c r="B168" s="18" t="s">
        <v>208</v>
      </c>
      <c r="C168" s="79" t="s">
        <v>226</v>
      </c>
      <c r="D168" s="19" t="s">
        <v>267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581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405</v>
      </c>
      <c r="B170" s="18" t="s">
        <v>209</v>
      </c>
      <c r="C170" s="79" t="s">
        <v>226</v>
      </c>
      <c r="D170" s="19" t="s">
        <v>404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196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230</v>
      </c>
      <c r="C172" s="4" t="s">
        <v>226</v>
      </c>
      <c r="D172" s="23" t="s">
        <v>268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196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407</v>
      </c>
      <c r="B174" s="8" t="s">
        <v>321</v>
      </c>
      <c r="C174" s="4"/>
      <c r="D174" s="5" t="s">
        <v>406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409</v>
      </c>
      <c r="B175" s="8" t="s">
        <v>322</v>
      </c>
      <c r="C175" s="4" t="s">
        <v>288</v>
      </c>
      <c r="D175" s="5" t="s">
        <v>408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8">E175+J175</f>
        <v>0</v>
      </c>
    </row>
    <row r="176" spans="1:16" x14ac:dyDescent="0.2">
      <c r="A176" s="41" t="s">
        <v>411</v>
      </c>
      <c r="B176" s="20" t="s">
        <v>410</v>
      </c>
      <c r="C176" s="4" t="s">
        <v>195</v>
      </c>
      <c r="D176" s="5" t="s">
        <v>324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413</v>
      </c>
      <c r="B177" s="20" t="s">
        <v>323</v>
      </c>
      <c r="C177" s="4" t="s">
        <v>195</v>
      </c>
      <c r="D177" s="5" t="s">
        <v>412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415</v>
      </c>
      <c r="B178" s="20" t="s">
        <v>414</v>
      </c>
      <c r="C178" s="4" t="s">
        <v>195</v>
      </c>
      <c r="D178" s="5" t="s">
        <v>325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700000</v>
      </c>
    </row>
    <row r="179" spans="1:16" ht="25.5" hidden="1" x14ac:dyDescent="0.2">
      <c r="A179" s="41" t="s">
        <v>416</v>
      </c>
      <c r="B179" s="8" t="s">
        <v>317</v>
      </c>
      <c r="C179" s="20"/>
      <c r="D179" s="14" t="s">
        <v>585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418</v>
      </c>
      <c r="B180" s="8" t="s">
        <v>210</v>
      </c>
      <c r="C180" s="20" t="s">
        <v>174</v>
      </c>
      <c r="D180" s="5" t="s">
        <v>417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582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419</v>
      </c>
      <c r="B182" s="8" t="s">
        <v>211</v>
      </c>
      <c r="C182" s="20" t="s">
        <v>174</v>
      </c>
      <c r="D182" s="21" t="s">
        <v>273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582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420</v>
      </c>
      <c r="B184" s="8" t="s">
        <v>212</v>
      </c>
      <c r="C184" s="20" t="s">
        <v>174</v>
      </c>
      <c r="D184" s="21" t="s">
        <v>269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582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421</v>
      </c>
      <c r="B186" s="8" t="s">
        <v>213</v>
      </c>
      <c r="C186" s="20" t="s">
        <v>174</v>
      </c>
      <c r="D186" s="23" t="s">
        <v>270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582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422</v>
      </c>
      <c r="B188" s="8" t="s">
        <v>214</v>
      </c>
      <c r="C188" s="20" t="s">
        <v>174</v>
      </c>
      <c r="D188" s="5" t="s">
        <v>271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582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423</v>
      </c>
      <c r="B190" s="8" t="s">
        <v>215</v>
      </c>
      <c r="C190" s="20" t="s">
        <v>174</v>
      </c>
      <c r="D190" s="5" t="s">
        <v>272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582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424</v>
      </c>
      <c r="B192" s="8" t="s">
        <v>216</v>
      </c>
      <c r="C192" s="20" t="s">
        <v>174</v>
      </c>
      <c r="D192" s="47" t="s">
        <v>586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582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426</v>
      </c>
      <c r="B194" s="8" t="s">
        <v>217</v>
      </c>
      <c r="C194" s="20" t="s">
        <v>174</v>
      </c>
      <c r="D194" s="5" t="s">
        <v>425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582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427</v>
      </c>
      <c r="B196" s="8" t="s">
        <v>218</v>
      </c>
      <c r="C196" s="20" t="s">
        <v>174</v>
      </c>
      <c r="D196" s="5" t="s">
        <v>26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232</v>
      </c>
      <c r="D197" s="5" t="s">
        <v>582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428</v>
      </c>
      <c r="B198" s="8" t="s">
        <v>219</v>
      </c>
      <c r="C198" s="20"/>
      <c r="D198" s="5" t="s">
        <v>609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598</v>
      </c>
      <c r="B200" s="8" t="s">
        <v>593</v>
      </c>
      <c r="C200" s="20" t="s">
        <v>229</v>
      </c>
      <c r="D200" s="5" t="s">
        <v>603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582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599</v>
      </c>
      <c r="B202" s="8" t="s">
        <v>594</v>
      </c>
      <c r="C202" s="20" t="s">
        <v>229</v>
      </c>
      <c r="D202" s="5" t="s">
        <v>604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582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600</v>
      </c>
      <c r="B204" s="8" t="s">
        <v>595</v>
      </c>
      <c r="C204" s="20" t="s">
        <v>229</v>
      </c>
      <c r="D204" s="5" t="s">
        <v>605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582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601</v>
      </c>
      <c r="B206" s="8" t="s">
        <v>596</v>
      </c>
      <c r="C206" s="20" t="s">
        <v>229</v>
      </c>
      <c r="D206" s="5" t="s">
        <v>606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582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602</v>
      </c>
      <c r="B208" s="8" t="s">
        <v>597</v>
      </c>
      <c r="C208" s="20" t="s">
        <v>229</v>
      </c>
      <c r="D208" s="5" t="s">
        <v>607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582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174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582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438</v>
      </c>
      <c r="B212" s="20" t="s">
        <v>319</v>
      </c>
      <c r="C212" s="20" t="s">
        <v>229</v>
      </c>
      <c r="D212" s="21" t="s">
        <v>561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35</v>
      </c>
      <c r="B213" s="20" t="s">
        <v>37</v>
      </c>
      <c r="C213" s="20" t="s">
        <v>174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582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hidden="1" customHeight="1" x14ac:dyDescent="0.2">
      <c r="A215" s="41" t="s">
        <v>439</v>
      </c>
      <c r="B215" s="4" t="s">
        <v>221</v>
      </c>
      <c r="C215" s="4" t="s">
        <v>231</v>
      </c>
      <c r="D215" s="5" t="s">
        <v>437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8"/>
        <v>0</v>
      </c>
    </row>
    <row r="216" spans="1:16" hidden="1" x14ac:dyDescent="0.2">
      <c r="A216" s="41" t="s">
        <v>440</v>
      </c>
      <c r="B216" s="4" t="s">
        <v>222</v>
      </c>
      <c r="C216" s="4" t="s">
        <v>229</v>
      </c>
      <c r="D216" s="5" t="s">
        <v>562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430</v>
      </c>
      <c r="B217" s="4" t="s">
        <v>429</v>
      </c>
      <c r="C217" s="4"/>
      <c r="D217" s="47" t="s">
        <v>186</v>
      </c>
      <c r="E217" s="11">
        <f t="shared" ref="E217:E235" si="30">F217+I217</f>
        <v>0</v>
      </c>
      <c r="F217" s="12"/>
      <c r="G217" s="12"/>
      <c r="H217" s="12"/>
      <c r="I217" s="12"/>
      <c r="J217" s="11">
        <f t="shared" ref="J217:J235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hidden="1" x14ac:dyDescent="0.2">
      <c r="A218" s="41" t="s">
        <v>432</v>
      </c>
      <c r="B218" s="20" t="s">
        <v>431</v>
      </c>
      <c r="C218" s="20" t="s">
        <v>174</v>
      </c>
      <c r="D218" s="14" t="s">
        <v>75</v>
      </c>
      <c r="E218" s="11">
        <f t="shared" si="30"/>
        <v>0</v>
      </c>
      <c r="F218" s="12"/>
      <c r="G218" s="12"/>
      <c r="H218" s="12"/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0</v>
      </c>
    </row>
    <row r="219" spans="1:16" hidden="1" x14ac:dyDescent="0.2">
      <c r="A219" s="41" t="s">
        <v>548</v>
      </c>
      <c r="B219" s="20" t="s">
        <v>547</v>
      </c>
      <c r="C219" s="20" t="s">
        <v>174</v>
      </c>
      <c r="D219" s="14" t="s">
        <v>549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>
        <f t="shared" ref="O219:O224" si="32">K219</f>
        <v>0</v>
      </c>
      <c r="P219" s="13">
        <f t="shared" ref="P219:P224" si="33">E219+J219</f>
        <v>0</v>
      </c>
    </row>
    <row r="220" spans="1:16" hidden="1" x14ac:dyDescent="0.2">
      <c r="A220" s="41" t="s">
        <v>433</v>
      </c>
      <c r="B220" s="20" t="s">
        <v>318</v>
      </c>
      <c r="C220" s="20"/>
      <c r="D220" s="23" t="s">
        <v>312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 t="shared" si="32"/>
        <v>0</v>
      </c>
      <c r="P220" s="13">
        <f t="shared" si="33"/>
        <v>0</v>
      </c>
    </row>
    <row r="221" spans="1:16" ht="15.75" hidden="1" x14ac:dyDescent="0.25">
      <c r="A221" s="41" t="s">
        <v>435</v>
      </c>
      <c r="B221" s="20" t="s">
        <v>434</v>
      </c>
      <c r="C221" s="20" t="s">
        <v>174</v>
      </c>
      <c r="D221" s="46" t="s">
        <v>305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>
        <f t="shared" si="32"/>
        <v>0</v>
      </c>
      <c r="P221" s="13">
        <f t="shared" si="33"/>
        <v>0</v>
      </c>
    </row>
    <row r="222" spans="1:16" hidden="1" x14ac:dyDescent="0.2">
      <c r="A222" s="41">
        <v>1513500</v>
      </c>
      <c r="B222" s="4" t="s">
        <v>194</v>
      </c>
      <c r="C222" s="4" t="s">
        <v>174</v>
      </c>
      <c r="D222" s="5" t="s">
        <v>299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>
        <f t="shared" si="32"/>
        <v>0</v>
      </c>
      <c r="P222" s="13">
        <f t="shared" si="33"/>
        <v>0</v>
      </c>
    </row>
    <row r="223" spans="1:16" ht="25.5" x14ac:dyDescent="0.2">
      <c r="A223" s="41" t="s">
        <v>120</v>
      </c>
      <c r="B223" s="4" t="s">
        <v>121</v>
      </c>
      <c r="C223" s="4" t="s">
        <v>174</v>
      </c>
      <c r="D223" s="5" t="s">
        <v>122</v>
      </c>
      <c r="E223" s="11">
        <f t="shared" si="30"/>
        <v>23215</v>
      </c>
      <c r="F223" s="12">
        <v>23215</v>
      </c>
      <c r="G223" s="12"/>
      <c r="H223" s="12"/>
      <c r="I223" s="12"/>
      <c r="J223" s="11">
        <f t="shared" si="31"/>
        <v>0</v>
      </c>
      <c r="K223" s="12"/>
      <c r="L223" s="12"/>
      <c r="M223" s="12"/>
      <c r="N223" s="12"/>
      <c r="O223" s="12">
        <f t="shared" si="32"/>
        <v>0</v>
      </c>
      <c r="P223" s="13">
        <f t="shared" si="33"/>
        <v>23215</v>
      </c>
    </row>
    <row r="224" spans="1:16" s="1" customFormat="1" ht="38.25" hidden="1" x14ac:dyDescent="0.2">
      <c r="A224" s="36"/>
      <c r="B224" s="3"/>
      <c r="C224" s="3"/>
      <c r="D224" s="24" t="s">
        <v>170</v>
      </c>
      <c r="E224" s="10"/>
      <c r="F224" s="17"/>
      <c r="G224" s="17"/>
      <c r="H224" s="17"/>
      <c r="I224" s="17"/>
      <c r="J224" s="11">
        <f t="shared" si="31"/>
        <v>0</v>
      </c>
      <c r="K224" s="17"/>
      <c r="L224" s="17"/>
      <c r="M224" s="17"/>
      <c r="N224" s="17"/>
      <c r="O224" s="12">
        <f t="shared" si="32"/>
        <v>0</v>
      </c>
      <c r="P224" s="13">
        <f t="shared" si="33"/>
        <v>0</v>
      </c>
    </row>
    <row r="225" spans="1:16" ht="38.25" x14ac:dyDescent="0.2">
      <c r="A225" s="41" t="s">
        <v>436</v>
      </c>
      <c r="B225" s="20" t="s">
        <v>201</v>
      </c>
      <c r="C225" s="20" t="s">
        <v>174</v>
      </c>
      <c r="D225" s="21" t="s">
        <v>256</v>
      </c>
      <c r="E225" s="11">
        <f t="shared" si="30"/>
        <v>1000000</v>
      </c>
      <c r="F225" s="12">
        <v>1000000</v>
      </c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1000000</v>
      </c>
    </row>
    <row r="226" spans="1:16" hidden="1" x14ac:dyDescent="0.2">
      <c r="A226" s="41"/>
      <c r="B226" s="20"/>
      <c r="C226" s="20"/>
      <c r="D226" s="21" t="s">
        <v>635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8"/>
        <v>0</v>
      </c>
    </row>
    <row r="227" spans="1:16" ht="39.75" customHeight="1" x14ac:dyDescent="0.2">
      <c r="A227" s="41" t="s">
        <v>441</v>
      </c>
      <c r="B227" s="4" t="s">
        <v>220</v>
      </c>
      <c r="C227" s="4" t="s">
        <v>229</v>
      </c>
      <c r="D227" s="5" t="s">
        <v>563</v>
      </c>
      <c r="E227" s="11">
        <f t="shared" si="30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1"/>
        <v>0</v>
      </c>
      <c r="K227" s="12"/>
      <c r="L227" s="12"/>
      <c r="M227" s="12"/>
      <c r="N227" s="12"/>
      <c r="O227" s="12">
        <f>SUM(O228)</f>
        <v>0</v>
      </c>
      <c r="P227" s="13">
        <f t="shared" si="28"/>
        <v>1000000</v>
      </c>
    </row>
    <row r="228" spans="1:16" ht="25.5" hidden="1" customHeight="1" x14ac:dyDescent="0.2">
      <c r="A228" s="41" t="s">
        <v>564</v>
      </c>
      <c r="B228" s="4" t="s">
        <v>442</v>
      </c>
      <c r="C228" s="4" t="s">
        <v>229</v>
      </c>
      <c r="D228" s="5" t="s">
        <v>437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6" hidden="1" x14ac:dyDescent="0.2">
      <c r="A229" s="41" t="s">
        <v>565</v>
      </c>
      <c r="B229" s="4" t="s">
        <v>566</v>
      </c>
      <c r="C229" s="4"/>
      <c r="D229" s="5" t="s">
        <v>190</v>
      </c>
      <c r="E229" s="11">
        <f>E230</f>
        <v>600000</v>
      </c>
      <c r="F229" s="11"/>
      <c r="G229" s="11"/>
      <c r="H229" s="11"/>
      <c r="I229" s="11">
        <f t="shared" ref="I229:O229" si="34">I230</f>
        <v>0</v>
      </c>
      <c r="J229" s="11">
        <f t="shared" si="34"/>
        <v>0</v>
      </c>
      <c r="K229" s="11"/>
      <c r="L229" s="11"/>
      <c r="M229" s="11"/>
      <c r="N229" s="11"/>
      <c r="O229" s="11">
        <f t="shared" si="34"/>
        <v>0</v>
      </c>
      <c r="P229" s="13">
        <f t="shared" si="28"/>
        <v>600000</v>
      </c>
    </row>
    <row r="230" spans="1:16" ht="25.5" x14ac:dyDescent="0.2">
      <c r="A230" s="41" t="s">
        <v>567</v>
      </c>
      <c r="B230" s="4" t="s">
        <v>568</v>
      </c>
      <c r="C230" s="4" t="s">
        <v>288</v>
      </c>
      <c r="D230" s="5" t="s">
        <v>76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600000</v>
      </c>
    </row>
    <row r="231" spans="1:16" x14ac:dyDescent="0.2">
      <c r="A231" s="41" t="s">
        <v>569</v>
      </c>
      <c r="B231" s="20" t="s">
        <v>570</v>
      </c>
      <c r="C231" s="20" t="s">
        <v>188</v>
      </c>
      <c r="D231" s="14" t="s">
        <v>189</v>
      </c>
      <c r="E231" s="11">
        <f t="shared" si="30"/>
        <v>200000</v>
      </c>
      <c r="F231" s="12">
        <v>200000</v>
      </c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/>
      <c r="P231" s="13">
        <f t="shared" si="28"/>
        <v>200000</v>
      </c>
    </row>
    <row r="232" spans="1:16" hidden="1" x14ac:dyDescent="0.2">
      <c r="A232" s="41">
        <v>1518600</v>
      </c>
      <c r="B232" s="8" t="s">
        <v>198</v>
      </c>
      <c r="C232" s="4" t="s">
        <v>298</v>
      </c>
      <c r="D232" s="5" t="s">
        <v>299</v>
      </c>
      <c r="E232" s="11">
        <f t="shared" si="30"/>
        <v>0</v>
      </c>
      <c r="F232" s="12"/>
      <c r="G232" s="12"/>
      <c r="H232" s="12"/>
      <c r="I232" s="12"/>
      <c r="J232" s="11">
        <f t="shared" si="31"/>
        <v>0</v>
      </c>
      <c r="K232" s="12"/>
      <c r="L232" s="12"/>
      <c r="M232" s="12"/>
      <c r="N232" s="12"/>
      <c r="O232" s="12"/>
      <c r="P232" s="13">
        <f t="shared" si="28"/>
        <v>0</v>
      </c>
    </row>
    <row r="233" spans="1:16" ht="25.5" hidden="1" x14ac:dyDescent="0.2">
      <c r="A233" s="41" t="s">
        <v>672</v>
      </c>
      <c r="B233" s="8" t="s">
        <v>673</v>
      </c>
      <c r="C233" s="4"/>
      <c r="D233" s="5" t="s">
        <v>676</v>
      </c>
      <c r="E233" s="11">
        <f t="shared" si="30"/>
        <v>0</v>
      </c>
      <c r="F233" s="12"/>
      <c r="G233" s="12"/>
      <c r="H233" s="12"/>
      <c r="I233" s="12"/>
      <c r="J233" s="11">
        <f t="shared" si="31"/>
        <v>0</v>
      </c>
      <c r="K233" s="12"/>
      <c r="L233" s="12"/>
      <c r="M233" s="12"/>
      <c r="N233" s="12"/>
      <c r="O233" s="12">
        <f>K233</f>
        <v>0</v>
      </c>
      <c r="P233" s="13">
        <f t="shared" si="28"/>
        <v>0</v>
      </c>
    </row>
    <row r="234" spans="1:16" ht="102" hidden="1" x14ac:dyDescent="0.2">
      <c r="A234" s="41" t="s">
        <v>674</v>
      </c>
      <c r="B234" s="8" t="s">
        <v>675</v>
      </c>
      <c r="C234" s="4" t="s">
        <v>226</v>
      </c>
      <c r="D234" s="5" t="s">
        <v>677</v>
      </c>
      <c r="E234" s="11">
        <f t="shared" si="30"/>
        <v>0</v>
      </c>
      <c r="F234" s="12"/>
      <c r="G234" s="12"/>
      <c r="H234" s="12"/>
      <c r="I234" s="12"/>
      <c r="J234" s="11">
        <f t="shared" si="31"/>
        <v>0</v>
      </c>
      <c r="K234" s="12"/>
      <c r="L234" s="12"/>
      <c r="M234" s="12"/>
      <c r="N234" s="12"/>
      <c r="O234" s="12">
        <f>K234</f>
        <v>0</v>
      </c>
      <c r="P234" s="13">
        <f t="shared" si="28"/>
        <v>0</v>
      </c>
    </row>
    <row r="235" spans="1:16" s="1" customFormat="1" ht="127.5" hidden="1" x14ac:dyDescent="0.2">
      <c r="A235" s="36"/>
      <c r="B235" s="18"/>
      <c r="C235" s="3"/>
      <c r="D235" s="24" t="s">
        <v>678</v>
      </c>
      <c r="E235" s="10">
        <f t="shared" si="30"/>
        <v>0</v>
      </c>
      <c r="F235" s="17"/>
      <c r="G235" s="17"/>
      <c r="H235" s="17"/>
      <c r="I235" s="17"/>
      <c r="J235" s="10">
        <f t="shared" si="31"/>
        <v>0</v>
      </c>
      <c r="K235" s="17"/>
      <c r="L235" s="17"/>
      <c r="M235" s="17"/>
      <c r="N235" s="17"/>
      <c r="O235" s="17">
        <f>K235</f>
        <v>0</v>
      </c>
      <c r="P235" s="16">
        <f t="shared" si="28"/>
        <v>0</v>
      </c>
    </row>
    <row r="236" spans="1:16" ht="165.75" hidden="1" x14ac:dyDescent="0.2">
      <c r="A236" s="41" t="s">
        <v>152</v>
      </c>
      <c r="B236" s="8" t="s">
        <v>153</v>
      </c>
      <c r="C236" s="4" t="s">
        <v>226</v>
      </c>
      <c r="D236" s="5" t="s">
        <v>154</v>
      </c>
      <c r="E236" s="11">
        <f t="shared" ref="E236:E242" si="35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155</v>
      </c>
      <c r="E237" s="10">
        <f t="shared" si="35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608</v>
      </c>
      <c r="B238" s="20" t="s">
        <v>592</v>
      </c>
      <c r="C238" s="20" t="s">
        <v>174</v>
      </c>
      <c r="D238" s="5" t="s">
        <v>25</v>
      </c>
      <c r="E238" s="11">
        <f t="shared" si="35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8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5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8"/>
        <v>0</v>
      </c>
    </row>
    <row r="240" spans="1:16" ht="25.5" x14ac:dyDescent="0.2">
      <c r="A240" s="41" t="s">
        <v>110</v>
      </c>
      <c r="B240" s="4" t="s">
        <v>111</v>
      </c>
      <c r="C240" s="4" t="s">
        <v>287</v>
      </c>
      <c r="D240" s="95" t="s">
        <v>112</v>
      </c>
      <c r="E240" s="11">
        <f t="shared" si="35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8"/>
        <v>10000000</v>
      </c>
    </row>
    <row r="241" spans="1:18" s="1" customFormat="1" ht="38.25" hidden="1" x14ac:dyDescent="0.2">
      <c r="A241" s="36"/>
      <c r="B241" s="3"/>
      <c r="C241" s="3"/>
      <c r="D241" s="15" t="s">
        <v>170</v>
      </c>
      <c r="E241" s="10">
        <f t="shared" si="35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573</v>
      </c>
      <c r="B242" s="4" t="s">
        <v>572</v>
      </c>
      <c r="C242" s="4" t="s">
        <v>287</v>
      </c>
      <c r="D242" s="72" t="s">
        <v>571</v>
      </c>
      <c r="E242" s="11">
        <f t="shared" si="35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8"/>
        <v>6145600</v>
      </c>
    </row>
    <row r="243" spans="1:18" hidden="1" x14ac:dyDescent="0.2">
      <c r="A243" s="41" t="s">
        <v>616</v>
      </c>
      <c r="B243" s="4" t="s">
        <v>350</v>
      </c>
      <c r="C243" s="4"/>
      <c r="D243" s="82" t="s">
        <v>352</v>
      </c>
      <c r="E243" s="11">
        <f>E244</f>
        <v>100000</v>
      </c>
      <c r="F243" s="11"/>
      <c r="G243" s="11"/>
      <c r="H243" s="11"/>
      <c r="I243" s="11">
        <f t="shared" ref="I243:O243" si="36">I244</f>
        <v>0</v>
      </c>
      <c r="J243" s="11">
        <f t="shared" si="36"/>
        <v>0</v>
      </c>
      <c r="K243" s="11">
        <f>K244</f>
        <v>0</v>
      </c>
      <c r="L243" s="11">
        <f t="shared" si="36"/>
        <v>0</v>
      </c>
      <c r="M243" s="11">
        <f t="shared" si="36"/>
        <v>0</v>
      </c>
      <c r="N243" s="11">
        <f t="shared" si="36"/>
        <v>0</v>
      </c>
      <c r="O243" s="11">
        <f t="shared" si="36"/>
        <v>0</v>
      </c>
      <c r="P243" s="13">
        <f t="shared" si="28"/>
        <v>100000</v>
      </c>
    </row>
    <row r="244" spans="1:18" x14ac:dyDescent="0.2">
      <c r="A244" s="41" t="s">
        <v>617</v>
      </c>
      <c r="B244" s="4" t="s">
        <v>354</v>
      </c>
      <c r="C244" s="4" t="s">
        <v>291</v>
      </c>
      <c r="D244" s="82" t="s">
        <v>355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8"/>
        <v>100000</v>
      </c>
    </row>
    <row r="245" spans="1:18" x14ac:dyDescent="0.2">
      <c r="A245" s="62" t="s">
        <v>338</v>
      </c>
      <c r="B245" s="6"/>
      <c r="C245" s="7"/>
      <c r="D245" s="31" t="s">
        <v>234</v>
      </c>
      <c r="E245" s="25">
        <f>E246</f>
        <v>5165600</v>
      </c>
      <c r="F245" s="25">
        <f t="shared" ref="F245:O245" si="37">F246</f>
        <v>5165600</v>
      </c>
      <c r="G245" s="25">
        <f t="shared" si="37"/>
        <v>3586600</v>
      </c>
      <c r="H245" s="25">
        <f t="shared" si="37"/>
        <v>98000</v>
      </c>
      <c r="I245" s="25">
        <f t="shared" si="37"/>
        <v>0</v>
      </c>
      <c r="J245" s="25">
        <f t="shared" si="37"/>
        <v>274000</v>
      </c>
      <c r="K245" s="25">
        <f>K246</f>
        <v>274000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274000</v>
      </c>
      <c r="P245" s="13">
        <f t="shared" si="28"/>
        <v>5439600</v>
      </c>
      <c r="R245" s="34"/>
    </row>
    <row r="246" spans="1:18" x14ac:dyDescent="0.2">
      <c r="A246" s="41" t="s">
        <v>443</v>
      </c>
      <c r="B246" s="8"/>
      <c r="C246" s="7"/>
      <c r="D246" s="15" t="s">
        <v>234</v>
      </c>
      <c r="E246" s="25">
        <f>E247+E250+E249</f>
        <v>5165600</v>
      </c>
      <c r="F246" s="25">
        <f>F247+F249+F248+F250</f>
        <v>5165600</v>
      </c>
      <c r="G246" s="25">
        <f t="shared" ref="G246:O246" si="38">G247+G249+G248</f>
        <v>3586600</v>
      </c>
      <c r="H246" s="25">
        <f t="shared" si="38"/>
        <v>98000</v>
      </c>
      <c r="I246" s="25">
        <f t="shared" si="38"/>
        <v>0</v>
      </c>
      <c r="J246" s="25">
        <f t="shared" si="38"/>
        <v>274000</v>
      </c>
      <c r="K246" s="25">
        <f>K247+K249+K248</f>
        <v>274000</v>
      </c>
      <c r="L246" s="25">
        <f t="shared" si="38"/>
        <v>0</v>
      </c>
      <c r="M246" s="25">
        <f t="shared" si="38"/>
        <v>0</v>
      </c>
      <c r="N246" s="25">
        <f t="shared" si="38"/>
        <v>0</v>
      </c>
      <c r="O246" s="25">
        <f t="shared" si="38"/>
        <v>274000</v>
      </c>
      <c r="P246" s="25">
        <f>P247+P249+P248+P250+P249</f>
        <v>5738600</v>
      </c>
    </row>
    <row r="247" spans="1:18" ht="25.9" customHeight="1" x14ac:dyDescent="0.2">
      <c r="A247" s="41" t="s">
        <v>444</v>
      </c>
      <c r="B247" s="4" t="s">
        <v>357</v>
      </c>
      <c r="C247" s="4" t="s">
        <v>286</v>
      </c>
      <c r="D247" s="14" t="s">
        <v>71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9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9"/>
        <v>0</v>
      </c>
    </row>
    <row r="249" spans="1:18" ht="38.25" x14ac:dyDescent="0.2">
      <c r="A249" s="41" t="s">
        <v>130</v>
      </c>
      <c r="B249" s="20" t="s">
        <v>131</v>
      </c>
      <c r="C249" s="4" t="s">
        <v>174</v>
      </c>
      <c r="D249" s="99" t="s">
        <v>132</v>
      </c>
      <c r="E249" s="11">
        <f>F249+I249</f>
        <v>200000</v>
      </c>
      <c r="F249" s="11">
        <f>150000+50000</f>
        <v>200000</v>
      </c>
      <c r="G249" s="11"/>
      <c r="H249" s="11"/>
      <c r="I249" s="11">
        <f t="shared" ref="I249:N249" si="40">I250</f>
        <v>0</v>
      </c>
      <c r="J249" s="11">
        <f>L249+O249</f>
        <v>99000</v>
      </c>
      <c r="K249" s="11">
        <f>499000-200000-50000-150000</f>
        <v>99000</v>
      </c>
      <c r="L249" s="11">
        <f t="shared" si="40"/>
        <v>0</v>
      </c>
      <c r="M249" s="11">
        <f t="shared" si="40"/>
        <v>0</v>
      </c>
      <c r="N249" s="11">
        <f t="shared" si="40"/>
        <v>0</v>
      </c>
      <c r="O249" s="11">
        <f>K249</f>
        <v>99000</v>
      </c>
      <c r="P249" s="13">
        <f t="shared" si="39"/>
        <v>299000</v>
      </c>
    </row>
    <row r="250" spans="1:18" x14ac:dyDescent="0.2">
      <c r="A250" s="41" t="s">
        <v>445</v>
      </c>
      <c r="B250" s="20" t="s">
        <v>332</v>
      </c>
      <c r="C250" s="4" t="s">
        <v>174</v>
      </c>
      <c r="D250" s="47" t="s">
        <v>331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9"/>
        <v>250000</v>
      </c>
    </row>
    <row r="251" spans="1:18" ht="25.5" x14ac:dyDescent="0.2">
      <c r="A251" s="62">
        <v>1000000</v>
      </c>
      <c r="B251" s="6"/>
      <c r="C251" s="7"/>
      <c r="D251" s="31" t="s">
        <v>69</v>
      </c>
      <c r="E251" s="25">
        <f>E253</f>
        <v>62264000</v>
      </c>
      <c r="F251" s="25">
        <f t="shared" ref="F251:O251" si="41">F253</f>
        <v>62264000</v>
      </c>
      <c r="G251" s="25">
        <f t="shared" si="41"/>
        <v>38849300</v>
      </c>
      <c r="H251" s="25">
        <f t="shared" si="41"/>
        <v>8810300</v>
      </c>
      <c r="I251" s="25">
        <f t="shared" si="41"/>
        <v>0</v>
      </c>
      <c r="J251" s="25">
        <f t="shared" si="41"/>
        <v>4115100</v>
      </c>
      <c r="K251" s="25">
        <f>K253</f>
        <v>1000000</v>
      </c>
      <c r="L251" s="25">
        <f t="shared" si="41"/>
        <v>3085100</v>
      </c>
      <c r="M251" s="25">
        <f t="shared" si="41"/>
        <v>1619900</v>
      </c>
      <c r="N251" s="25">
        <f t="shared" si="41"/>
        <v>0</v>
      </c>
      <c r="O251" s="25">
        <f t="shared" si="41"/>
        <v>1030000</v>
      </c>
      <c r="P251" s="13">
        <f t="shared" si="39"/>
        <v>66379100</v>
      </c>
      <c r="R251" s="34"/>
    </row>
    <row r="252" spans="1:18" hidden="1" x14ac:dyDescent="0.2">
      <c r="A252" s="62"/>
      <c r="B252" s="6"/>
      <c r="C252" s="7"/>
      <c r="D252" s="35" t="s">
        <v>635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2">K256</f>
        <v>0</v>
      </c>
      <c r="L252" s="17">
        <f t="shared" si="42"/>
        <v>0</v>
      </c>
      <c r="M252" s="17">
        <f t="shared" si="42"/>
        <v>0</v>
      </c>
      <c r="N252" s="17">
        <f t="shared" si="42"/>
        <v>0</v>
      </c>
      <c r="O252" s="17">
        <f t="shared" si="42"/>
        <v>0</v>
      </c>
      <c r="P252" s="32">
        <f t="shared" si="42"/>
        <v>0</v>
      </c>
    </row>
    <row r="253" spans="1:18" ht="15.75" customHeight="1" x14ac:dyDescent="0.2">
      <c r="A253" s="41" t="s">
        <v>446</v>
      </c>
      <c r="B253" s="8"/>
      <c r="C253" s="7"/>
      <c r="D253" s="15" t="s">
        <v>69</v>
      </c>
      <c r="E253" s="25">
        <f>E254+E255+E258+E260+E261+E263+E264+E257</f>
        <v>62264000</v>
      </c>
      <c r="F253" s="25">
        <f>F254+F255+F258+F260+F261+F263+F264+F257</f>
        <v>62264000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3">J254+J255+J258+J260+J261+J263+J264</f>
        <v>4115100</v>
      </c>
      <c r="K253" s="25">
        <f t="shared" si="43"/>
        <v>1000000</v>
      </c>
      <c r="L253" s="25">
        <f t="shared" si="43"/>
        <v>3085100</v>
      </c>
      <c r="M253" s="25">
        <f t="shared" si="43"/>
        <v>1619900</v>
      </c>
      <c r="N253" s="25">
        <f t="shared" si="43"/>
        <v>0</v>
      </c>
      <c r="O253" s="25">
        <f t="shared" si="43"/>
        <v>1030000</v>
      </c>
      <c r="P253" s="13">
        <f t="shared" si="39"/>
        <v>66379100</v>
      </c>
    </row>
    <row r="254" spans="1:18" ht="25.5" x14ac:dyDescent="0.2">
      <c r="A254" s="41" t="s">
        <v>447</v>
      </c>
      <c r="B254" s="4" t="s">
        <v>357</v>
      </c>
      <c r="C254" s="4" t="s">
        <v>286</v>
      </c>
      <c r="D254" s="14" t="s">
        <v>71</v>
      </c>
      <c r="E254" s="11">
        <f t="shared" ref="E254:E264" si="44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5">L254+O254</f>
        <v>23000</v>
      </c>
      <c r="K254" s="12">
        <v>23000</v>
      </c>
      <c r="L254" s="12"/>
      <c r="M254" s="12"/>
      <c r="N254" s="12"/>
      <c r="O254" s="12">
        <f t="shared" ref="O254:O264" si="46">K254</f>
        <v>23000</v>
      </c>
      <c r="P254" s="13">
        <f t="shared" si="39"/>
        <v>2223000</v>
      </c>
    </row>
    <row r="255" spans="1:18" x14ac:dyDescent="0.2">
      <c r="A255" s="41" t="s">
        <v>109</v>
      </c>
      <c r="B255" s="20" t="s">
        <v>85</v>
      </c>
      <c r="C255" s="20" t="s">
        <v>303</v>
      </c>
      <c r="D255" s="5" t="s">
        <v>53</v>
      </c>
      <c r="E255" s="11">
        <f>F255+I255</f>
        <v>25066900</v>
      </c>
      <c r="F255" s="12">
        <f>26276500-1999800+174000+596000+20200</f>
        <v>25066900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6"/>
        <v>20000</v>
      </c>
      <c r="P255" s="13">
        <f t="shared" si="39"/>
        <v>27306900</v>
      </c>
    </row>
    <row r="256" spans="1:18" s="1" customFormat="1" hidden="1" x14ac:dyDescent="0.2">
      <c r="A256" s="36"/>
      <c r="B256" s="22"/>
      <c r="C256" s="22"/>
      <c r="D256" s="35" t="s">
        <v>635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104</v>
      </c>
      <c r="B257" s="20" t="s">
        <v>434</v>
      </c>
      <c r="C257" s="8" t="s">
        <v>174</v>
      </c>
      <c r="D257" s="47" t="s">
        <v>305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450</v>
      </c>
      <c r="B258" s="20" t="s">
        <v>449</v>
      </c>
      <c r="C258" s="20" t="s">
        <v>235</v>
      </c>
      <c r="D258" s="5" t="s">
        <v>448</v>
      </c>
      <c r="E258" s="11">
        <f t="shared" si="44"/>
        <v>8379900</v>
      </c>
      <c r="F258" s="12">
        <f>7870400+150500+332000+27000</f>
        <v>8379900</v>
      </c>
      <c r="G258" s="12">
        <v>5689100</v>
      </c>
      <c r="H258" s="12">
        <f>841500+332000</f>
        <v>1173500</v>
      </c>
      <c r="I258" s="12"/>
      <c r="J258" s="11">
        <f t="shared" si="45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9"/>
        <v>8559900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453</v>
      </c>
      <c r="B260" s="4" t="s">
        <v>452</v>
      </c>
      <c r="C260" s="4" t="s">
        <v>235</v>
      </c>
      <c r="D260" s="14" t="s">
        <v>451</v>
      </c>
      <c r="E260" s="11">
        <f>F260+I260</f>
        <v>5468900</v>
      </c>
      <c r="F260" s="12">
        <f>5173600+10200+277000+8100</f>
        <v>5468900</v>
      </c>
      <c r="G260" s="12">
        <v>3475400</v>
      </c>
      <c r="H260" s="12">
        <f>710800+277000</f>
        <v>987800</v>
      </c>
      <c r="I260" s="12"/>
      <c r="J260" s="11">
        <f t="shared" si="45"/>
        <v>44600</v>
      </c>
      <c r="K260" s="12"/>
      <c r="L260" s="12">
        <v>44600</v>
      </c>
      <c r="M260" s="12">
        <v>4900</v>
      </c>
      <c r="N260" s="12"/>
      <c r="O260" s="12">
        <f t="shared" si="46"/>
        <v>0</v>
      </c>
      <c r="P260" s="13">
        <f t="shared" si="39"/>
        <v>5513500</v>
      </c>
    </row>
    <row r="261" spans="1:18" ht="25.5" x14ac:dyDescent="0.2">
      <c r="A261" s="41" t="s">
        <v>455</v>
      </c>
      <c r="B261" s="20" t="s">
        <v>223</v>
      </c>
      <c r="C261" s="20" t="s">
        <v>236</v>
      </c>
      <c r="D261" s="21" t="s">
        <v>454</v>
      </c>
      <c r="E261" s="11">
        <f t="shared" si="44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5"/>
        <v>1390500</v>
      </c>
      <c r="K261" s="12">
        <v>600000</v>
      </c>
      <c r="L261" s="12">
        <v>790500</v>
      </c>
      <c r="M261" s="12">
        <v>115000</v>
      </c>
      <c r="N261" s="12"/>
      <c r="O261" s="12">
        <f t="shared" si="46"/>
        <v>600000</v>
      </c>
      <c r="P261" s="13">
        <f t="shared" si="39"/>
        <v>15063900</v>
      </c>
    </row>
    <row r="262" spans="1:18" hidden="1" x14ac:dyDescent="0.2">
      <c r="A262" s="41" t="s">
        <v>458</v>
      </c>
      <c r="B262" s="20" t="s">
        <v>457</v>
      </c>
      <c r="C262" s="20"/>
      <c r="D262" s="5" t="s">
        <v>456</v>
      </c>
      <c r="E262" s="11">
        <f t="shared" si="44"/>
        <v>0</v>
      </c>
      <c r="F262" s="12"/>
      <c r="G262" s="12"/>
      <c r="H262" s="12"/>
      <c r="I262" s="12">
        <f>I263+I264</f>
        <v>0</v>
      </c>
      <c r="J262" s="11">
        <f t="shared" si="45"/>
        <v>0</v>
      </c>
      <c r="K262" s="12"/>
      <c r="L262" s="12"/>
      <c r="M262" s="12"/>
      <c r="N262" s="12"/>
      <c r="O262" s="12">
        <f t="shared" si="46"/>
        <v>0</v>
      </c>
      <c r="P262" s="13">
        <f t="shared" si="39"/>
        <v>0</v>
      </c>
    </row>
    <row r="263" spans="1:18" x14ac:dyDescent="0.2">
      <c r="A263" s="41" t="s">
        <v>576</v>
      </c>
      <c r="B263" s="20" t="s">
        <v>574</v>
      </c>
      <c r="C263" s="20" t="s">
        <v>237</v>
      </c>
      <c r="D263" s="5" t="s">
        <v>578</v>
      </c>
      <c r="E263" s="11">
        <f t="shared" si="44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5"/>
        <v>237000</v>
      </c>
      <c r="K263" s="12">
        <v>237000</v>
      </c>
      <c r="L263" s="12"/>
      <c r="M263" s="12"/>
      <c r="N263" s="12"/>
      <c r="O263" s="12">
        <f t="shared" si="46"/>
        <v>237000</v>
      </c>
      <c r="P263" s="13">
        <f t="shared" si="39"/>
        <v>3531900</v>
      </c>
    </row>
    <row r="264" spans="1:18" x14ac:dyDescent="0.2">
      <c r="A264" s="41" t="s">
        <v>577</v>
      </c>
      <c r="B264" s="20" t="s">
        <v>575</v>
      </c>
      <c r="C264" s="20" t="s">
        <v>237</v>
      </c>
      <c r="D264" s="5" t="s">
        <v>579</v>
      </c>
      <c r="E264" s="11">
        <f t="shared" si="44"/>
        <v>3530000</v>
      </c>
      <c r="F264" s="12">
        <f>3450000+80000</f>
        <v>3530000</v>
      </c>
      <c r="G264" s="12"/>
      <c r="H264" s="12"/>
      <c r="I264" s="12"/>
      <c r="J264" s="11">
        <f t="shared" si="45"/>
        <v>0</v>
      </c>
      <c r="K264" s="12"/>
      <c r="L264" s="12"/>
      <c r="M264" s="12"/>
      <c r="N264" s="12"/>
      <c r="O264" s="12">
        <f t="shared" si="46"/>
        <v>0</v>
      </c>
      <c r="P264" s="13">
        <f t="shared" si="39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70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7">J266</f>
        <v>1103400</v>
      </c>
      <c r="K265" s="25">
        <f>K266</f>
        <v>300000</v>
      </c>
      <c r="L265" s="25">
        <f t="shared" si="47"/>
        <v>803400</v>
      </c>
      <c r="M265" s="25">
        <f t="shared" si="47"/>
        <v>48400</v>
      </c>
      <c r="N265" s="25">
        <f t="shared" si="47"/>
        <v>0</v>
      </c>
      <c r="O265" s="25">
        <f t="shared" si="47"/>
        <v>300000</v>
      </c>
      <c r="P265" s="25">
        <f t="shared" si="47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70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459</v>
      </c>
      <c r="B267" s="4" t="s">
        <v>357</v>
      </c>
      <c r="C267" s="26" t="s">
        <v>286</v>
      </c>
      <c r="D267" s="14" t="s">
        <v>71</v>
      </c>
      <c r="E267" s="11">
        <f t="shared" ref="E267:E281" si="48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9">K267</f>
        <v>0</v>
      </c>
      <c r="P267" s="13">
        <f t="shared" ref="P267:P283" si="50">E267+J267</f>
        <v>2309700</v>
      </c>
    </row>
    <row r="268" spans="1:18" hidden="1" x14ac:dyDescent="0.2">
      <c r="A268" s="41" t="s">
        <v>460</v>
      </c>
      <c r="B268" s="20" t="s">
        <v>318</v>
      </c>
      <c r="C268" s="27"/>
      <c r="D268" s="23" t="s">
        <v>312</v>
      </c>
      <c r="E268" s="11">
        <f t="shared" si="48"/>
        <v>0</v>
      </c>
      <c r="F268" s="12"/>
      <c r="G268" s="12"/>
      <c r="H268" s="12"/>
      <c r="I268" s="12"/>
      <c r="J268" s="11">
        <f t="shared" ref="J268:J281" si="51">L268+O268</f>
        <v>0</v>
      </c>
      <c r="K268" s="12"/>
      <c r="L268" s="12"/>
      <c r="M268" s="12"/>
      <c r="N268" s="12"/>
      <c r="O268" s="12">
        <f t="shared" si="49"/>
        <v>0</v>
      </c>
      <c r="P268" s="13">
        <f t="shared" si="50"/>
        <v>0</v>
      </c>
    </row>
    <row r="269" spans="1:18" ht="15.75" hidden="1" customHeight="1" x14ac:dyDescent="0.2">
      <c r="A269" s="41">
        <v>1115010</v>
      </c>
      <c r="B269" s="20" t="s">
        <v>313</v>
      </c>
      <c r="C269" s="27"/>
      <c r="D269" s="21" t="s">
        <v>191</v>
      </c>
      <c r="E269" s="11">
        <f t="shared" si="48"/>
        <v>0</v>
      </c>
      <c r="F269" s="12"/>
      <c r="G269" s="12"/>
      <c r="H269" s="12"/>
      <c r="I269" s="12">
        <f>SUM(I270:I271)</f>
        <v>0</v>
      </c>
      <c r="J269" s="11">
        <f t="shared" si="51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9"/>
        <v>0</v>
      </c>
      <c r="P269" s="13">
        <f t="shared" si="50"/>
        <v>0</v>
      </c>
    </row>
    <row r="270" spans="1:18" ht="15.75" customHeight="1" x14ac:dyDescent="0.2">
      <c r="A270" s="41">
        <v>1115011</v>
      </c>
      <c r="B270" s="20" t="s">
        <v>202</v>
      </c>
      <c r="C270" s="27" t="s">
        <v>175</v>
      </c>
      <c r="D270" s="5" t="s">
        <v>257</v>
      </c>
      <c r="E270" s="11">
        <f t="shared" si="48"/>
        <v>1320000</v>
      </c>
      <c r="F270" s="12">
        <v>1320000</v>
      </c>
      <c r="G270" s="12"/>
      <c r="H270" s="12"/>
      <c r="I270" s="12"/>
      <c r="J270" s="11">
        <f t="shared" si="51"/>
        <v>0</v>
      </c>
      <c r="K270" s="12"/>
      <c r="L270" s="12"/>
      <c r="M270" s="12"/>
      <c r="N270" s="12"/>
      <c r="O270" s="12">
        <f t="shared" si="49"/>
        <v>0</v>
      </c>
      <c r="P270" s="13">
        <f t="shared" si="50"/>
        <v>1320000</v>
      </c>
    </row>
    <row r="271" spans="1:18" ht="19.5" customHeight="1" x14ac:dyDescent="0.2">
      <c r="A271" s="41">
        <v>1115012</v>
      </c>
      <c r="B271" s="20" t="s">
        <v>185</v>
      </c>
      <c r="C271" s="27" t="s">
        <v>175</v>
      </c>
      <c r="D271" s="23" t="s">
        <v>184</v>
      </c>
      <c r="E271" s="11">
        <f t="shared" si="48"/>
        <v>866000</v>
      </c>
      <c r="F271" s="12">
        <v>866000</v>
      </c>
      <c r="G271" s="12"/>
      <c r="H271" s="12"/>
      <c r="I271" s="12"/>
      <c r="J271" s="11">
        <f t="shared" si="51"/>
        <v>0</v>
      </c>
      <c r="K271" s="12"/>
      <c r="L271" s="12"/>
      <c r="M271" s="12"/>
      <c r="N271" s="12"/>
      <c r="O271" s="12">
        <f t="shared" si="49"/>
        <v>0</v>
      </c>
      <c r="P271" s="13">
        <f t="shared" si="50"/>
        <v>866000</v>
      </c>
    </row>
    <row r="272" spans="1:18" ht="15.75" hidden="1" customHeight="1" x14ac:dyDescent="0.2">
      <c r="A272" s="41" t="s">
        <v>543</v>
      </c>
      <c r="B272" s="20" t="s">
        <v>544</v>
      </c>
      <c r="C272" s="27"/>
      <c r="D272" s="23" t="s">
        <v>588</v>
      </c>
      <c r="E272" s="11">
        <f t="shared" si="48"/>
        <v>0</v>
      </c>
      <c r="F272" s="12"/>
      <c r="G272" s="12"/>
      <c r="H272" s="12"/>
      <c r="I272" s="12">
        <f>I273</f>
        <v>0</v>
      </c>
      <c r="J272" s="11">
        <f t="shared" si="51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9"/>
        <v>0</v>
      </c>
      <c r="P272" s="13">
        <f t="shared" si="50"/>
        <v>0</v>
      </c>
    </row>
    <row r="273" spans="1:18" ht="26.25" customHeight="1" x14ac:dyDescent="0.2">
      <c r="A273" s="41" t="s">
        <v>546</v>
      </c>
      <c r="B273" s="20" t="s">
        <v>545</v>
      </c>
      <c r="C273" s="27" t="s">
        <v>175</v>
      </c>
      <c r="D273" s="23" t="s">
        <v>589</v>
      </c>
      <c r="E273" s="11">
        <f t="shared" si="48"/>
        <v>16000</v>
      </c>
      <c r="F273" s="12">
        <v>16000</v>
      </c>
      <c r="G273" s="12"/>
      <c r="H273" s="12"/>
      <c r="I273" s="12"/>
      <c r="J273" s="11">
        <f t="shared" si="51"/>
        <v>0</v>
      </c>
      <c r="K273" s="12"/>
      <c r="L273" s="12"/>
      <c r="M273" s="12"/>
      <c r="N273" s="12"/>
      <c r="O273" s="12">
        <f t="shared" si="49"/>
        <v>0</v>
      </c>
      <c r="P273" s="13">
        <f t="shared" si="50"/>
        <v>16000</v>
      </c>
    </row>
    <row r="274" spans="1:18" hidden="1" x14ac:dyDescent="0.2">
      <c r="A274" s="41">
        <v>1115030</v>
      </c>
      <c r="B274" s="20" t="s">
        <v>314</v>
      </c>
      <c r="C274" s="27"/>
      <c r="D274" s="5" t="s">
        <v>306</v>
      </c>
      <c r="E274" s="11">
        <f t="shared" si="48"/>
        <v>0</v>
      </c>
      <c r="F274" s="12"/>
      <c r="G274" s="12"/>
      <c r="H274" s="12"/>
      <c r="I274" s="12">
        <f t="shared" ref="I274:N274" si="52">SUM(I275)</f>
        <v>0</v>
      </c>
      <c r="J274" s="11">
        <f t="shared" si="51"/>
        <v>803400</v>
      </c>
      <c r="K274" s="12">
        <f>SUM(K275)</f>
        <v>0</v>
      </c>
      <c r="L274" s="12">
        <f t="shared" si="52"/>
        <v>803400</v>
      </c>
      <c r="M274" s="12">
        <f t="shared" si="52"/>
        <v>48400</v>
      </c>
      <c r="N274" s="12">
        <f t="shared" si="52"/>
        <v>0</v>
      </c>
      <c r="O274" s="12">
        <f t="shared" si="49"/>
        <v>0</v>
      </c>
      <c r="P274" s="13">
        <f t="shared" si="50"/>
        <v>803400</v>
      </c>
    </row>
    <row r="275" spans="1:18" ht="25.5" x14ac:dyDescent="0.2">
      <c r="A275" s="41">
        <v>1115031</v>
      </c>
      <c r="B275" s="20" t="s">
        <v>307</v>
      </c>
      <c r="C275" s="27" t="s">
        <v>175</v>
      </c>
      <c r="D275" s="5" t="s">
        <v>258</v>
      </c>
      <c r="E275" s="11">
        <f t="shared" si="48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1"/>
        <v>803400</v>
      </c>
      <c r="K275" s="12"/>
      <c r="L275" s="12">
        <v>803400</v>
      </c>
      <c r="M275" s="12">
        <v>48400</v>
      </c>
      <c r="N275" s="12"/>
      <c r="O275" s="12">
        <f t="shared" si="49"/>
        <v>0</v>
      </c>
      <c r="P275" s="13">
        <f t="shared" si="50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635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50"/>
        <v>0</v>
      </c>
    </row>
    <row r="277" spans="1:18" ht="18.75" hidden="1" customHeight="1" x14ac:dyDescent="0.2">
      <c r="A277" s="41">
        <v>1115040</v>
      </c>
      <c r="B277" s="20" t="s">
        <v>308</v>
      </c>
      <c r="C277" s="27"/>
      <c r="D277" s="5" t="s">
        <v>309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1"/>
        <v>0</v>
      </c>
      <c r="K277" s="11"/>
      <c r="L277" s="11"/>
      <c r="M277" s="11"/>
      <c r="N277" s="11"/>
      <c r="O277" s="12">
        <f t="shared" si="49"/>
        <v>0</v>
      </c>
      <c r="P277" s="13">
        <f t="shared" si="50"/>
        <v>7000000</v>
      </c>
    </row>
    <row r="278" spans="1:18" ht="17.25" customHeight="1" x14ac:dyDescent="0.2">
      <c r="A278" s="41">
        <v>1115041</v>
      </c>
      <c r="B278" s="20" t="s">
        <v>310</v>
      </c>
      <c r="C278" s="27" t="s">
        <v>175</v>
      </c>
      <c r="D278" s="5" t="s">
        <v>461</v>
      </c>
      <c r="E278" s="11">
        <f t="shared" si="48"/>
        <v>7000000</v>
      </c>
      <c r="F278" s="12">
        <v>7000000</v>
      </c>
      <c r="G278" s="12"/>
      <c r="H278" s="12"/>
      <c r="I278" s="12"/>
      <c r="J278" s="11">
        <f t="shared" si="51"/>
        <v>0</v>
      </c>
      <c r="K278" s="12"/>
      <c r="L278" s="12"/>
      <c r="M278" s="12"/>
      <c r="N278" s="12"/>
      <c r="O278" s="12">
        <f t="shared" si="49"/>
        <v>0</v>
      </c>
      <c r="P278" s="13">
        <f t="shared" si="50"/>
        <v>7000000</v>
      </c>
    </row>
    <row r="279" spans="1:18" ht="12.75" hidden="1" customHeight="1" x14ac:dyDescent="0.2">
      <c r="A279" s="41" t="s">
        <v>611</v>
      </c>
      <c r="B279" s="20" t="s">
        <v>613</v>
      </c>
      <c r="C279" s="27"/>
      <c r="D279" s="5" t="s">
        <v>612</v>
      </c>
      <c r="E279" s="11">
        <f>E280+E281</f>
        <v>2556000</v>
      </c>
      <c r="F279" s="11"/>
      <c r="G279" s="11"/>
      <c r="H279" s="11"/>
      <c r="I279" s="11">
        <f t="shared" ref="I279:O279" si="53">I280+I281</f>
        <v>0</v>
      </c>
      <c r="J279" s="11">
        <f t="shared" si="53"/>
        <v>300000</v>
      </c>
      <c r="K279" s="11"/>
      <c r="L279" s="11"/>
      <c r="M279" s="11"/>
      <c r="N279" s="11"/>
      <c r="O279" s="11">
        <f t="shared" si="53"/>
        <v>300000</v>
      </c>
      <c r="P279" s="13">
        <f t="shared" si="50"/>
        <v>2856000</v>
      </c>
    </row>
    <row r="280" spans="1:18" s="1" customFormat="1" ht="25.5" x14ac:dyDescent="0.2">
      <c r="A280" s="36" t="s">
        <v>134</v>
      </c>
      <c r="B280" s="22" t="s">
        <v>135</v>
      </c>
      <c r="C280" s="28" t="s">
        <v>175</v>
      </c>
      <c r="D280" s="5" t="s">
        <v>136</v>
      </c>
      <c r="E280" s="11">
        <f t="shared" si="48"/>
        <v>1483500</v>
      </c>
      <c r="F280" s="17">
        <v>1483500</v>
      </c>
      <c r="G280" s="17">
        <v>643800</v>
      </c>
      <c r="H280" s="17"/>
      <c r="I280" s="17"/>
      <c r="J280" s="11">
        <f t="shared" si="51"/>
        <v>300000</v>
      </c>
      <c r="K280" s="12">
        <f>300000+150000-150000</f>
        <v>300000</v>
      </c>
      <c r="L280" s="17"/>
      <c r="M280" s="17"/>
      <c r="N280" s="17"/>
      <c r="O280" s="12">
        <f>K280</f>
        <v>300000</v>
      </c>
      <c r="P280" s="16">
        <f t="shared" si="50"/>
        <v>1783500</v>
      </c>
    </row>
    <row r="281" spans="1:18" s="1" customFormat="1" ht="17.25" customHeight="1" x14ac:dyDescent="0.2">
      <c r="A281" s="36" t="s">
        <v>653</v>
      </c>
      <c r="B281" s="22" t="s">
        <v>654</v>
      </c>
      <c r="C281" s="28" t="s">
        <v>175</v>
      </c>
      <c r="D281" s="47" t="s">
        <v>655</v>
      </c>
      <c r="E281" s="11">
        <f t="shared" si="48"/>
        <v>1072500</v>
      </c>
      <c r="F281" s="17">
        <v>1072500</v>
      </c>
      <c r="G281" s="17">
        <v>768900</v>
      </c>
      <c r="H281" s="17"/>
      <c r="I281" s="17"/>
      <c r="J281" s="11">
        <f t="shared" si="51"/>
        <v>0</v>
      </c>
      <c r="K281" s="17"/>
      <c r="L281" s="17"/>
      <c r="M281" s="17"/>
      <c r="N281" s="17"/>
      <c r="O281" s="12">
        <f>K281</f>
        <v>0</v>
      </c>
      <c r="P281" s="16">
        <f t="shared" si="50"/>
        <v>1072500</v>
      </c>
    </row>
    <row r="282" spans="1:18" ht="25.5" hidden="1" x14ac:dyDescent="0.2">
      <c r="A282" s="62">
        <v>1200000</v>
      </c>
      <c r="B282" s="6"/>
      <c r="C282" s="7"/>
      <c r="D282" s="31" t="s">
        <v>238</v>
      </c>
      <c r="E282" s="25">
        <f>E284</f>
        <v>0</v>
      </c>
      <c r="F282" s="25">
        <f t="shared" ref="F282:O282" si="54">F284</f>
        <v>0</v>
      </c>
      <c r="G282" s="25">
        <f t="shared" si="54"/>
        <v>0</v>
      </c>
      <c r="H282" s="25">
        <f t="shared" si="54"/>
        <v>0</v>
      </c>
      <c r="I282" s="25">
        <f t="shared" si="54"/>
        <v>0</v>
      </c>
      <c r="J282" s="25">
        <f t="shared" si="54"/>
        <v>0</v>
      </c>
      <c r="K282" s="25">
        <f t="shared" si="54"/>
        <v>0</v>
      </c>
      <c r="L282" s="25">
        <f t="shared" si="54"/>
        <v>0</v>
      </c>
      <c r="M282" s="25">
        <f t="shared" si="54"/>
        <v>0</v>
      </c>
      <c r="N282" s="25">
        <f t="shared" si="54"/>
        <v>0</v>
      </c>
      <c r="O282" s="25">
        <f t="shared" si="54"/>
        <v>0</v>
      </c>
      <c r="P282" s="13">
        <f t="shared" si="50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635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50"/>
        <v>0</v>
      </c>
    </row>
    <row r="284" spans="1:18" ht="25.5" hidden="1" x14ac:dyDescent="0.2">
      <c r="A284" s="41" t="s">
        <v>462</v>
      </c>
      <c r="B284" s="8"/>
      <c r="C284" s="7"/>
      <c r="D284" s="15" t="s">
        <v>276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463</v>
      </c>
      <c r="B285" s="4" t="s">
        <v>357</v>
      </c>
      <c r="C285" s="4" t="s">
        <v>286</v>
      </c>
      <c r="D285" s="14" t="s">
        <v>71</v>
      </c>
      <c r="E285" s="11">
        <f t="shared" ref="E285:E307" si="55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6">K285</f>
        <v>0</v>
      </c>
      <c r="P285" s="13">
        <f t="shared" ref="P285:P300" si="57">E285+J285</f>
        <v>0</v>
      </c>
    </row>
    <row r="286" spans="1:18" ht="25.5" hidden="1" x14ac:dyDescent="0.2">
      <c r="A286" s="41">
        <v>4016010</v>
      </c>
      <c r="B286" s="4" t="s">
        <v>224</v>
      </c>
      <c r="C286" s="4" t="s">
        <v>289</v>
      </c>
      <c r="D286" s="75" t="s">
        <v>245</v>
      </c>
      <c r="E286" s="11">
        <f t="shared" si="55"/>
        <v>0</v>
      </c>
      <c r="F286" s="12"/>
      <c r="G286" s="12"/>
      <c r="H286" s="12"/>
      <c r="I286" s="12"/>
      <c r="J286" s="11">
        <f t="shared" ref="J286:J307" si="58">L286+O286</f>
        <v>0</v>
      </c>
      <c r="K286" s="12"/>
      <c r="L286" s="12"/>
      <c r="M286" s="12"/>
      <c r="N286" s="12"/>
      <c r="O286" s="12">
        <f t="shared" si="56"/>
        <v>0</v>
      </c>
      <c r="P286" s="13">
        <f t="shared" si="57"/>
        <v>0</v>
      </c>
    </row>
    <row r="287" spans="1:18" hidden="1" x14ac:dyDescent="0.2">
      <c r="A287" s="41" t="s">
        <v>465</v>
      </c>
      <c r="B287" s="4" t="s">
        <v>224</v>
      </c>
      <c r="C287" s="4"/>
      <c r="D287" s="84" t="s">
        <v>464</v>
      </c>
      <c r="E287" s="11">
        <f t="shared" si="55"/>
        <v>0</v>
      </c>
      <c r="F287" s="11"/>
      <c r="G287" s="11"/>
      <c r="H287" s="11"/>
      <c r="I287" s="11">
        <f>I288+I291+I292+I290+I340</f>
        <v>0</v>
      </c>
      <c r="J287" s="11">
        <f t="shared" si="58"/>
        <v>0</v>
      </c>
      <c r="K287" s="11"/>
      <c r="L287" s="11"/>
      <c r="M287" s="11"/>
      <c r="N287" s="11">
        <f>N288+N291+N292+N290+N340</f>
        <v>0</v>
      </c>
      <c r="O287" s="12">
        <f t="shared" si="56"/>
        <v>0</v>
      </c>
      <c r="P287" s="13">
        <f t="shared" si="57"/>
        <v>0</v>
      </c>
    </row>
    <row r="288" spans="1:18" s="1" customFormat="1" hidden="1" x14ac:dyDescent="0.2">
      <c r="A288" s="36" t="s">
        <v>468</v>
      </c>
      <c r="B288" s="3" t="s">
        <v>467</v>
      </c>
      <c r="C288" s="3" t="s">
        <v>289</v>
      </c>
      <c r="D288" s="19" t="s">
        <v>466</v>
      </c>
      <c r="E288" s="10">
        <f t="shared" si="55"/>
        <v>0</v>
      </c>
      <c r="F288" s="17"/>
      <c r="G288" s="17"/>
      <c r="H288" s="17"/>
      <c r="I288" s="17"/>
      <c r="J288" s="11">
        <f t="shared" si="58"/>
        <v>0</v>
      </c>
      <c r="K288" s="17"/>
      <c r="L288" s="17"/>
      <c r="M288" s="17"/>
      <c r="N288" s="17"/>
      <c r="O288" s="12">
        <f t="shared" si="56"/>
        <v>0</v>
      </c>
      <c r="P288" s="13">
        <f t="shared" si="57"/>
        <v>0</v>
      </c>
    </row>
    <row r="289" spans="1:16" s="1" customFormat="1" hidden="1" x14ac:dyDescent="0.2">
      <c r="A289" s="36"/>
      <c r="B289" s="3"/>
      <c r="C289" s="3"/>
      <c r="D289" s="15" t="s">
        <v>635</v>
      </c>
      <c r="E289" s="10"/>
      <c r="F289" s="17"/>
      <c r="G289" s="17"/>
      <c r="H289" s="17"/>
      <c r="I289" s="17"/>
      <c r="J289" s="11">
        <f t="shared" si="58"/>
        <v>0</v>
      </c>
      <c r="K289" s="17"/>
      <c r="L289" s="17"/>
      <c r="M289" s="17"/>
      <c r="N289" s="17"/>
      <c r="O289" s="12">
        <f t="shared" si="56"/>
        <v>0</v>
      </c>
      <c r="P289" s="13">
        <f t="shared" si="57"/>
        <v>0</v>
      </c>
    </row>
    <row r="290" spans="1:16" hidden="1" x14ac:dyDescent="0.2">
      <c r="A290" s="41" t="s">
        <v>618</v>
      </c>
      <c r="B290" s="4" t="s">
        <v>619</v>
      </c>
      <c r="C290" s="4" t="s">
        <v>239</v>
      </c>
      <c r="D290" s="21" t="s">
        <v>620</v>
      </c>
      <c r="E290" s="11">
        <f t="shared" si="55"/>
        <v>0</v>
      </c>
      <c r="F290" s="12"/>
      <c r="G290" s="12"/>
      <c r="H290" s="12"/>
      <c r="I290" s="12"/>
      <c r="J290" s="11">
        <f t="shared" si="58"/>
        <v>0</v>
      </c>
      <c r="K290" s="12"/>
      <c r="L290" s="12"/>
      <c r="M290" s="12"/>
      <c r="N290" s="12"/>
      <c r="O290" s="12">
        <f t="shared" si="56"/>
        <v>0</v>
      </c>
      <c r="P290" s="13">
        <f t="shared" si="57"/>
        <v>0</v>
      </c>
    </row>
    <row r="291" spans="1:16" s="1" customFormat="1" hidden="1" x14ac:dyDescent="0.2">
      <c r="A291" s="36" t="s">
        <v>470</v>
      </c>
      <c r="B291" s="3" t="s">
        <v>469</v>
      </c>
      <c r="C291" s="3" t="s">
        <v>239</v>
      </c>
      <c r="D291" s="19" t="s">
        <v>471</v>
      </c>
      <c r="E291" s="10">
        <f t="shared" si="55"/>
        <v>0</v>
      </c>
      <c r="F291" s="17"/>
      <c r="G291" s="17"/>
      <c r="H291" s="17"/>
      <c r="I291" s="17"/>
      <c r="J291" s="11">
        <f t="shared" si="58"/>
        <v>0</v>
      </c>
      <c r="K291" s="17"/>
      <c r="L291" s="17"/>
      <c r="M291" s="17"/>
      <c r="N291" s="17"/>
      <c r="O291" s="12">
        <f t="shared" si="56"/>
        <v>0</v>
      </c>
      <c r="P291" s="13">
        <f t="shared" si="57"/>
        <v>0</v>
      </c>
    </row>
    <row r="292" spans="1:16" s="1" customFormat="1" ht="25.5" hidden="1" x14ac:dyDescent="0.2">
      <c r="A292" s="36" t="s">
        <v>475</v>
      </c>
      <c r="B292" s="3" t="s">
        <v>476</v>
      </c>
      <c r="C292" s="3" t="s">
        <v>239</v>
      </c>
      <c r="D292" s="19" t="s">
        <v>329</v>
      </c>
      <c r="E292" s="10">
        <f t="shared" si="55"/>
        <v>0</v>
      </c>
      <c r="F292" s="17"/>
      <c r="G292" s="17"/>
      <c r="H292" s="17"/>
      <c r="I292" s="17"/>
      <c r="J292" s="11">
        <f t="shared" si="58"/>
        <v>0</v>
      </c>
      <c r="K292" s="17"/>
      <c r="L292" s="17"/>
      <c r="M292" s="17"/>
      <c r="N292" s="17"/>
      <c r="O292" s="12">
        <f t="shared" si="56"/>
        <v>0</v>
      </c>
      <c r="P292" s="13">
        <f t="shared" si="57"/>
        <v>0</v>
      </c>
    </row>
    <row r="293" spans="1:16" ht="29.25" hidden="1" customHeight="1" x14ac:dyDescent="0.2">
      <c r="A293" s="41" t="s">
        <v>480</v>
      </c>
      <c r="B293" s="85">
        <v>6020</v>
      </c>
      <c r="C293" s="4" t="s">
        <v>239</v>
      </c>
      <c r="D293" s="5" t="s">
        <v>479</v>
      </c>
      <c r="E293" s="10">
        <f t="shared" si="55"/>
        <v>0</v>
      </c>
      <c r="F293" s="12"/>
      <c r="G293" s="12"/>
      <c r="H293" s="12"/>
      <c r="I293" s="12"/>
      <c r="J293" s="11">
        <f t="shared" si="58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635</v>
      </c>
      <c r="E294" s="10">
        <f t="shared" si="55"/>
        <v>0</v>
      </c>
      <c r="F294" s="17"/>
      <c r="G294" s="17"/>
      <c r="H294" s="17"/>
      <c r="I294" s="17"/>
      <c r="J294" s="10">
        <f t="shared" si="58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480</v>
      </c>
      <c r="B295" s="85">
        <v>6020</v>
      </c>
      <c r="C295" s="4" t="s">
        <v>239</v>
      </c>
      <c r="D295" s="15" t="s">
        <v>479</v>
      </c>
      <c r="E295" s="10">
        <f t="shared" si="55"/>
        <v>0</v>
      </c>
      <c r="F295" s="12"/>
      <c r="G295" s="12"/>
      <c r="H295" s="12"/>
      <c r="I295" s="12"/>
      <c r="J295" s="11">
        <f t="shared" si="58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474</v>
      </c>
      <c r="B296" s="4" t="s">
        <v>473</v>
      </c>
      <c r="C296" s="4" t="s">
        <v>239</v>
      </c>
      <c r="D296" s="21" t="s">
        <v>472</v>
      </c>
      <c r="E296" s="11">
        <f t="shared" si="55"/>
        <v>0</v>
      </c>
      <c r="F296" s="87"/>
      <c r="G296" s="87"/>
      <c r="H296" s="87"/>
      <c r="I296" s="30"/>
      <c r="J296" s="11">
        <f t="shared" si="58"/>
        <v>0</v>
      </c>
      <c r="K296" s="30"/>
      <c r="L296" s="30"/>
      <c r="M296" s="30"/>
      <c r="N296" s="30"/>
      <c r="O296" s="30">
        <f>K296</f>
        <v>0</v>
      </c>
      <c r="P296" s="13">
        <f t="shared" si="57"/>
        <v>0</v>
      </c>
    </row>
    <row r="297" spans="1:16" ht="29.25" hidden="1" customHeight="1" x14ac:dyDescent="0.2">
      <c r="A297" s="41">
        <v>4016100</v>
      </c>
      <c r="B297" s="81" t="s">
        <v>328</v>
      </c>
      <c r="C297" s="81" t="s">
        <v>239</v>
      </c>
      <c r="D297" s="23" t="s">
        <v>329</v>
      </c>
      <c r="E297" s="11">
        <f t="shared" si="55"/>
        <v>0</v>
      </c>
      <c r="F297" s="12"/>
      <c r="G297" s="12"/>
      <c r="H297" s="12"/>
      <c r="I297" s="12"/>
      <c r="J297" s="11">
        <f t="shared" si="58"/>
        <v>0</v>
      </c>
      <c r="K297" s="12"/>
      <c r="L297" s="12"/>
      <c r="M297" s="12"/>
      <c r="N297" s="12"/>
      <c r="O297" s="12">
        <f>K297</f>
        <v>0</v>
      </c>
      <c r="P297" s="13">
        <f t="shared" si="57"/>
        <v>0</v>
      </c>
    </row>
    <row r="298" spans="1:16" hidden="1" x14ac:dyDescent="0.2">
      <c r="A298" s="41"/>
      <c r="B298" s="81"/>
      <c r="C298" s="81"/>
      <c r="D298" s="15" t="s">
        <v>635</v>
      </c>
      <c r="E298" s="10">
        <f t="shared" si="55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7"/>
        <v>0</v>
      </c>
    </row>
    <row r="299" spans="1:16" ht="15.75" hidden="1" x14ac:dyDescent="0.25">
      <c r="A299" s="41" t="s">
        <v>478</v>
      </c>
      <c r="B299" s="81" t="s">
        <v>477</v>
      </c>
      <c r="C299" s="81" t="s">
        <v>239</v>
      </c>
      <c r="D299" s="46" t="s">
        <v>333</v>
      </c>
      <c r="E299" s="11">
        <f t="shared" si="55"/>
        <v>0</v>
      </c>
      <c r="F299" s="12"/>
      <c r="G299" s="12"/>
      <c r="H299" s="12"/>
      <c r="I299" s="12"/>
      <c r="J299" s="11">
        <f t="shared" si="58"/>
        <v>0</v>
      </c>
      <c r="K299" s="12"/>
      <c r="L299" s="12"/>
      <c r="M299" s="12"/>
      <c r="N299" s="12"/>
      <c r="O299" s="12">
        <f t="shared" si="56"/>
        <v>0</v>
      </c>
      <c r="P299" s="13">
        <f t="shared" si="57"/>
        <v>0</v>
      </c>
    </row>
    <row r="300" spans="1:16" hidden="1" x14ac:dyDescent="0.2">
      <c r="A300" s="41" t="s">
        <v>483</v>
      </c>
      <c r="B300" s="85">
        <v>6070</v>
      </c>
      <c r="C300" s="4"/>
      <c r="D300" s="23" t="s">
        <v>481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8"/>
        <v>0</v>
      </c>
      <c r="K300" s="12"/>
      <c r="L300" s="12"/>
      <c r="M300" s="12"/>
      <c r="N300" s="12">
        <f>N301</f>
        <v>0</v>
      </c>
      <c r="O300" s="12">
        <f t="shared" si="56"/>
        <v>0</v>
      </c>
      <c r="P300" s="13">
        <f t="shared" si="57"/>
        <v>0</v>
      </c>
    </row>
    <row r="301" spans="1:16" s="1" customFormat="1" ht="114.75" hidden="1" x14ac:dyDescent="0.2">
      <c r="A301" s="36" t="s">
        <v>484</v>
      </c>
      <c r="B301" s="86">
        <v>6072</v>
      </c>
      <c r="C301" s="3" t="s">
        <v>330</v>
      </c>
      <c r="D301" s="69" t="s">
        <v>482</v>
      </c>
      <c r="E301" s="10">
        <f>F301+I301</f>
        <v>0</v>
      </c>
      <c r="F301" s="17"/>
      <c r="G301" s="17"/>
      <c r="H301" s="17"/>
      <c r="I301" s="17"/>
      <c r="J301" s="11">
        <f t="shared" si="58"/>
        <v>0</v>
      </c>
      <c r="K301" s="17"/>
      <c r="L301" s="17"/>
      <c r="M301" s="17"/>
      <c r="N301" s="17"/>
      <c r="O301" s="12">
        <f t="shared" si="56"/>
        <v>0</v>
      </c>
      <c r="P301" s="16"/>
    </row>
    <row r="302" spans="1:16" hidden="1" x14ac:dyDescent="0.2">
      <c r="A302" s="41" t="s">
        <v>55</v>
      </c>
      <c r="B302" s="81" t="s">
        <v>525</v>
      </c>
      <c r="C302" s="4" t="s">
        <v>526</v>
      </c>
      <c r="D302" s="14" t="s">
        <v>524</v>
      </c>
      <c r="E302" s="11"/>
      <c r="F302" s="12"/>
      <c r="G302" s="12"/>
      <c r="H302" s="12"/>
      <c r="I302" s="12"/>
      <c r="J302" s="11">
        <f t="shared" si="58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9">E302+J302</f>
        <v>0</v>
      </c>
    </row>
    <row r="303" spans="1:16" hidden="1" x14ac:dyDescent="0.2">
      <c r="A303" s="41" t="s">
        <v>487</v>
      </c>
      <c r="B303" s="8" t="s">
        <v>486</v>
      </c>
      <c r="C303" s="4"/>
      <c r="D303" s="21" t="s">
        <v>485</v>
      </c>
      <c r="E303" s="11">
        <f t="shared" si="55"/>
        <v>0</v>
      </c>
      <c r="F303" s="12"/>
      <c r="G303" s="12"/>
      <c r="H303" s="12"/>
      <c r="I303" s="12">
        <f>I304+I305+I307</f>
        <v>0</v>
      </c>
      <c r="J303" s="11">
        <f t="shared" si="58"/>
        <v>0</v>
      </c>
      <c r="K303" s="12"/>
      <c r="L303" s="12"/>
      <c r="M303" s="12"/>
      <c r="N303" s="12">
        <f>N304+N305+N307</f>
        <v>0</v>
      </c>
      <c r="O303" s="12">
        <f t="shared" si="56"/>
        <v>0</v>
      </c>
      <c r="P303" s="13">
        <f t="shared" si="59"/>
        <v>0</v>
      </c>
    </row>
    <row r="304" spans="1:16" ht="25.5" hidden="1" x14ac:dyDescent="0.2">
      <c r="A304" s="41" t="s">
        <v>490</v>
      </c>
      <c r="B304" s="88" t="s">
        <v>489</v>
      </c>
      <c r="C304" s="4" t="s">
        <v>240</v>
      </c>
      <c r="D304" s="21" t="s">
        <v>488</v>
      </c>
      <c r="E304" s="11">
        <f t="shared" si="55"/>
        <v>0</v>
      </c>
      <c r="F304" s="12"/>
      <c r="G304" s="12"/>
      <c r="H304" s="12"/>
      <c r="I304" s="12"/>
      <c r="J304" s="11">
        <f t="shared" si="58"/>
        <v>0</v>
      </c>
      <c r="K304" s="12"/>
      <c r="L304" s="12"/>
      <c r="M304" s="12"/>
      <c r="N304" s="12"/>
      <c r="O304" s="12">
        <f t="shared" si="56"/>
        <v>0</v>
      </c>
      <c r="P304" s="13">
        <f t="shared" si="59"/>
        <v>0</v>
      </c>
    </row>
    <row r="305" spans="1:18" s="1" customFormat="1" ht="25.5" hidden="1" x14ac:dyDescent="0.2">
      <c r="A305" s="36" t="s">
        <v>493</v>
      </c>
      <c r="B305" s="89" t="s">
        <v>492</v>
      </c>
      <c r="C305" s="22" t="s">
        <v>240</v>
      </c>
      <c r="D305" s="24" t="s">
        <v>491</v>
      </c>
      <c r="E305" s="10">
        <f t="shared" si="55"/>
        <v>0</v>
      </c>
      <c r="F305" s="17"/>
      <c r="G305" s="17"/>
      <c r="H305" s="17"/>
      <c r="I305" s="17"/>
      <c r="J305" s="11">
        <f t="shared" si="58"/>
        <v>0</v>
      </c>
      <c r="K305" s="17"/>
      <c r="L305" s="17"/>
      <c r="M305" s="17"/>
      <c r="N305" s="17"/>
      <c r="O305" s="12">
        <f t="shared" si="56"/>
        <v>0</v>
      </c>
      <c r="P305" s="13">
        <f t="shared" si="59"/>
        <v>0</v>
      </c>
    </row>
    <row r="306" spans="1:18" s="1" customFormat="1" hidden="1" x14ac:dyDescent="0.2">
      <c r="A306" s="36"/>
      <c r="B306" s="89"/>
      <c r="C306" s="22"/>
      <c r="D306" s="15" t="s">
        <v>635</v>
      </c>
      <c r="E306" s="10">
        <f t="shared" si="55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9"/>
        <v>0</v>
      </c>
    </row>
    <row r="307" spans="1:18" s="1" customFormat="1" ht="25.5" hidden="1" customHeight="1" x14ac:dyDescent="0.2">
      <c r="A307" s="36" t="s">
        <v>496</v>
      </c>
      <c r="B307" s="89" t="s">
        <v>495</v>
      </c>
      <c r="C307" s="22" t="s">
        <v>240</v>
      </c>
      <c r="D307" s="24" t="s">
        <v>494</v>
      </c>
      <c r="E307" s="10">
        <f t="shared" si="55"/>
        <v>0</v>
      </c>
      <c r="F307" s="17"/>
      <c r="G307" s="17"/>
      <c r="H307" s="17"/>
      <c r="I307" s="17"/>
      <c r="J307" s="11">
        <f t="shared" si="58"/>
        <v>0</v>
      </c>
      <c r="K307" s="17"/>
      <c r="L307" s="17"/>
      <c r="M307" s="17"/>
      <c r="N307" s="17"/>
      <c r="O307" s="12">
        <f t="shared" si="56"/>
        <v>0</v>
      </c>
      <c r="P307" s="16">
        <f t="shared" si="59"/>
        <v>0</v>
      </c>
    </row>
    <row r="308" spans="1:18" hidden="1" x14ac:dyDescent="0.2">
      <c r="A308" s="41" t="s">
        <v>498</v>
      </c>
      <c r="B308" s="8" t="s">
        <v>345</v>
      </c>
      <c r="C308" s="4" t="s">
        <v>291</v>
      </c>
      <c r="D308" s="21" t="s">
        <v>497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6"/>
        <v>0</v>
      </c>
      <c r="P308" s="13">
        <f t="shared" si="59"/>
        <v>0</v>
      </c>
    </row>
    <row r="309" spans="1:18" hidden="1" x14ac:dyDescent="0.2">
      <c r="A309" s="41" t="s">
        <v>501</v>
      </c>
      <c r="B309" s="8" t="s">
        <v>500</v>
      </c>
      <c r="C309" s="4" t="s">
        <v>330</v>
      </c>
      <c r="D309" s="5" t="s">
        <v>499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6"/>
        <v>0</v>
      </c>
      <c r="P309" s="13">
        <f t="shared" si="59"/>
        <v>0</v>
      </c>
    </row>
    <row r="310" spans="1:18" hidden="1" x14ac:dyDescent="0.2">
      <c r="A310" s="41" t="s">
        <v>32</v>
      </c>
      <c r="B310" s="4" t="s">
        <v>354</v>
      </c>
      <c r="C310" s="3" t="s">
        <v>291</v>
      </c>
      <c r="D310" s="73" t="s">
        <v>355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9"/>
        <v>0</v>
      </c>
    </row>
    <row r="311" spans="1:18" ht="25.5" hidden="1" x14ac:dyDescent="0.2">
      <c r="A311" s="41" t="s">
        <v>38</v>
      </c>
      <c r="B311" s="4" t="s">
        <v>348</v>
      </c>
      <c r="C311" s="4" t="s">
        <v>294</v>
      </c>
      <c r="D311" s="82" t="s">
        <v>552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9"/>
        <v>0</v>
      </c>
    </row>
    <row r="312" spans="1:18" ht="25.5" x14ac:dyDescent="0.2">
      <c r="A312" s="62">
        <v>1500000</v>
      </c>
      <c r="B312" s="6"/>
      <c r="C312" s="7"/>
      <c r="D312" s="31" t="s">
        <v>133</v>
      </c>
      <c r="E312" s="25">
        <f>E321</f>
        <v>174981500</v>
      </c>
      <c r="F312" s="25">
        <f t="shared" ref="F312:O312" si="60">F321</f>
        <v>174981500</v>
      </c>
      <c r="G312" s="25">
        <f t="shared" si="60"/>
        <v>8221100</v>
      </c>
      <c r="H312" s="25">
        <f t="shared" si="60"/>
        <v>18004000</v>
      </c>
      <c r="I312" s="25">
        <f t="shared" si="60"/>
        <v>0</v>
      </c>
      <c r="J312" s="25">
        <f t="shared" si="60"/>
        <v>184319890</v>
      </c>
      <c r="K312" s="25">
        <f>K321</f>
        <v>132733992</v>
      </c>
      <c r="L312" s="25">
        <f t="shared" si="60"/>
        <v>0</v>
      </c>
      <c r="M312" s="25">
        <f t="shared" si="60"/>
        <v>0</v>
      </c>
      <c r="N312" s="25">
        <f t="shared" si="60"/>
        <v>0</v>
      </c>
      <c r="O312" s="25">
        <f t="shared" si="60"/>
        <v>184319890</v>
      </c>
      <c r="P312" s="13">
        <f t="shared" si="59"/>
        <v>359301390</v>
      </c>
      <c r="R312" s="34"/>
    </row>
    <row r="313" spans="1:18" s="1" customFormat="1" hidden="1" x14ac:dyDescent="0.2">
      <c r="A313" s="36"/>
      <c r="B313" s="18"/>
      <c r="C313" s="3"/>
      <c r="D313" s="15" t="s">
        <v>635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9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1">J350</f>
        <v>0</v>
      </c>
      <c r="K314" s="17">
        <f t="shared" si="61"/>
        <v>0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0</v>
      </c>
      <c r="P314" s="16">
        <f t="shared" si="59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2">J343</f>
        <v>0</v>
      </c>
      <c r="K315" s="17">
        <f t="shared" si="62"/>
        <v>0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0</v>
      </c>
      <c r="P315" s="32">
        <f t="shared" si="62"/>
        <v>0</v>
      </c>
    </row>
    <row r="316" spans="1:18" s="1" customFormat="1" ht="25.5" hidden="1" x14ac:dyDescent="0.2">
      <c r="A316" s="36"/>
      <c r="B316" s="18"/>
      <c r="C316" s="3"/>
      <c r="D316" s="19" t="s">
        <v>670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3">J366+J347</f>
        <v>0</v>
      </c>
      <c r="K316" s="17">
        <f t="shared" si="63"/>
        <v>0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0</v>
      </c>
      <c r="P316" s="32">
        <f t="shared" si="63"/>
        <v>0</v>
      </c>
    </row>
    <row r="317" spans="1:18" s="1" customFormat="1" ht="25.5" x14ac:dyDescent="0.2">
      <c r="A317" s="36"/>
      <c r="B317" s="18"/>
      <c r="C317" s="3"/>
      <c r="D317" s="35" t="s">
        <v>662</v>
      </c>
      <c r="E317" s="17"/>
      <c r="F317" s="17"/>
      <c r="G317" s="17"/>
      <c r="H317" s="17"/>
      <c r="I317" s="17"/>
      <c r="J317" s="17">
        <f t="shared" ref="J317:O317" si="64">J368</f>
        <v>25585898</v>
      </c>
      <c r="K317" s="17">
        <f t="shared" si="64"/>
        <v>0</v>
      </c>
      <c r="L317" s="17">
        <f t="shared" si="64"/>
        <v>0</v>
      </c>
      <c r="M317" s="17">
        <f t="shared" si="64"/>
        <v>0</v>
      </c>
      <c r="N317" s="17">
        <f t="shared" si="64"/>
        <v>0</v>
      </c>
      <c r="O317" s="17">
        <f t="shared" si="64"/>
        <v>25585898</v>
      </c>
      <c r="P317" s="16">
        <f t="shared" si="59"/>
        <v>25585898</v>
      </c>
    </row>
    <row r="318" spans="1:18" s="1" customFormat="1" ht="25.5" hidden="1" x14ac:dyDescent="0.2">
      <c r="A318" s="36"/>
      <c r="B318" s="18"/>
      <c r="C318" s="3"/>
      <c r="D318" s="24" t="s">
        <v>119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9"/>
        <v>0</v>
      </c>
    </row>
    <row r="319" spans="1:18" s="1" customFormat="1" ht="25.5" hidden="1" x14ac:dyDescent="0.2">
      <c r="A319" s="36"/>
      <c r="B319" s="18"/>
      <c r="C319" s="3"/>
      <c r="D319" s="69" t="s">
        <v>169</v>
      </c>
      <c r="E319" s="17"/>
      <c r="F319" s="17"/>
      <c r="G319" s="17"/>
      <c r="H319" s="17"/>
      <c r="I319" s="17"/>
      <c r="J319" s="17">
        <f t="shared" ref="J319:O319" si="65">J361</f>
        <v>0</v>
      </c>
      <c r="K319" s="17">
        <f t="shared" si="65"/>
        <v>0</v>
      </c>
      <c r="L319" s="17">
        <f t="shared" si="65"/>
        <v>0</v>
      </c>
      <c r="M319" s="17">
        <f t="shared" si="65"/>
        <v>0</v>
      </c>
      <c r="N319" s="17">
        <f t="shared" si="65"/>
        <v>0</v>
      </c>
      <c r="O319" s="17">
        <f t="shared" si="65"/>
        <v>0</v>
      </c>
      <c r="P319" s="16">
        <f t="shared" si="59"/>
        <v>0</v>
      </c>
    </row>
    <row r="320" spans="1:18" ht="15" customHeight="1" x14ac:dyDescent="0.2">
      <c r="A320" s="62"/>
      <c r="B320" s="6"/>
      <c r="C320" s="7"/>
      <c r="D320" s="24" t="s">
        <v>636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9"/>
        <v>26000000</v>
      </c>
    </row>
    <row r="321" spans="1:17" ht="25.5" x14ac:dyDescent="0.2">
      <c r="A321" s="41" t="s">
        <v>502</v>
      </c>
      <c r="B321" s="8"/>
      <c r="C321" s="7"/>
      <c r="D321" s="15" t="s">
        <v>133</v>
      </c>
      <c r="E321" s="29">
        <f>E322+E342+E371+E382+E344+E338+E369</f>
        <v>174981500</v>
      </c>
      <c r="F321" s="29">
        <f>F322+F342+F371+F382+F344+F338+F369</f>
        <v>174981500</v>
      </c>
      <c r="G321" s="29">
        <f>G322+G342+G371+G382</f>
        <v>8221100</v>
      </c>
      <c r="H321" s="29">
        <f>H322+H342+H371+H382</f>
        <v>18004000</v>
      </c>
      <c r="I321" s="29">
        <f>I322+I342+I371</f>
        <v>0</v>
      </c>
      <c r="J321" s="29">
        <f>J322+J324+J330+J334+J337+J340+J342+J345+J346+J353+J354+J362+J364+J367+J371+J378+J379+J380+J339+J332+J327+J365+J328+J338+J323</f>
        <v>184319890</v>
      </c>
      <c r="K321" s="29">
        <f>K322+K324+K330+K334+K337+K340+K342+K345+K346+K353+K354+K362+K364+K367+K371+K378+K379+K380+K339+K332+K327+K365+K328+K338+K323</f>
        <v>132733992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O322+O324+O330+O334+O337+O340+O342+O345+O346+O353+O354+O362+O364+O367+O371+O378+O379+O380+O339+O332+O327+O365+O328+O338+O323</f>
        <v>184319890</v>
      </c>
      <c r="P321" s="13">
        <f t="shared" si="59"/>
        <v>359301390</v>
      </c>
      <c r="Q321" s="101"/>
    </row>
    <row r="322" spans="1:17" ht="25.5" x14ac:dyDescent="0.2">
      <c r="A322" s="41" t="s">
        <v>503</v>
      </c>
      <c r="B322" s="4" t="s">
        <v>357</v>
      </c>
      <c r="C322" s="4" t="s">
        <v>286</v>
      </c>
      <c r="D322" s="14" t="s">
        <v>71</v>
      </c>
      <c r="E322" s="11">
        <f t="shared" ref="E322:E376" si="66">F322+I322</f>
        <v>10964000</v>
      </c>
      <c r="F322" s="12">
        <f>10720000+400000-396000+240000</f>
        <v>10964000</v>
      </c>
      <c r="G322" s="12">
        <v>8221100</v>
      </c>
      <c r="H322" s="12">
        <f>400000-396000+240000</f>
        <v>244000</v>
      </c>
      <c r="I322" s="12"/>
      <c r="J322" s="11">
        <f t="shared" ref="J322:J370" si="67">L322+O322</f>
        <v>110380</v>
      </c>
      <c r="K322" s="12">
        <v>110380</v>
      </c>
      <c r="L322" s="12"/>
      <c r="M322" s="12"/>
      <c r="N322" s="12"/>
      <c r="O322" s="12">
        <f t="shared" ref="O322:O354" si="68">K322</f>
        <v>110380</v>
      </c>
      <c r="P322" s="13">
        <f t="shared" ref="P322:P383" si="69">E322+J322</f>
        <v>11074380</v>
      </c>
    </row>
    <row r="323" spans="1:17" ht="16.5" customHeight="1" x14ac:dyDescent="0.2">
      <c r="A323" s="41" t="s">
        <v>504</v>
      </c>
      <c r="B323" s="20" t="s">
        <v>229</v>
      </c>
      <c r="C323" s="20" t="s">
        <v>301</v>
      </c>
      <c r="D323" s="5" t="s">
        <v>359</v>
      </c>
      <c r="E323" s="11">
        <f t="shared" si="66"/>
        <v>0</v>
      </c>
      <c r="F323" s="12"/>
      <c r="G323" s="12"/>
      <c r="H323" s="12"/>
      <c r="I323" s="12"/>
      <c r="J323" s="11">
        <f t="shared" si="67"/>
        <v>320000</v>
      </c>
      <c r="K323" s="12">
        <v>320000</v>
      </c>
      <c r="L323" s="12"/>
      <c r="M323" s="12"/>
      <c r="N323" s="12"/>
      <c r="O323" s="12">
        <f t="shared" si="68"/>
        <v>320000</v>
      </c>
      <c r="P323" s="13">
        <f t="shared" si="69"/>
        <v>320000</v>
      </c>
    </row>
    <row r="324" spans="1:17" ht="12.6" customHeight="1" x14ac:dyDescent="0.2">
      <c r="A324" s="41" t="s">
        <v>100</v>
      </c>
      <c r="B324" s="20" t="s">
        <v>77</v>
      </c>
      <c r="C324" s="20" t="s">
        <v>302</v>
      </c>
      <c r="D324" s="21" t="s">
        <v>86</v>
      </c>
      <c r="E324" s="11">
        <f t="shared" si="66"/>
        <v>0</v>
      </c>
      <c r="F324" s="12"/>
      <c r="G324" s="12"/>
      <c r="H324" s="12"/>
      <c r="I324" s="12"/>
      <c r="J324" s="11">
        <f t="shared" si="67"/>
        <v>2600000</v>
      </c>
      <c r="K324" s="12">
        <f>350000+2250000</f>
        <v>2600000</v>
      </c>
      <c r="L324" s="12"/>
      <c r="M324" s="12"/>
      <c r="N324" s="12"/>
      <c r="O324" s="12">
        <f t="shared" si="68"/>
        <v>2600000</v>
      </c>
      <c r="P324" s="13">
        <f t="shared" si="69"/>
        <v>2600000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7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287</v>
      </c>
      <c r="C326" s="20" t="s">
        <v>303</v>
      </c>
      <c r="D326" s="21" t="s">
        <v>52</v>
      </c>
      <c r="E326" s="11">
        <f t="shared" si="66"/>
        <v>0</v>
      </c>
      <c r="F326" s="12"/>
      <c r="G326" s="12"/>
      <c r="H326" s="12"/>
      <c r="I326" s="12"/>
      <c r="J326" s="11">
        <f t="shared" si="67"/>
        <v>0</v>
      </c>
      <c r="K326" s="12"/>
      <c r="L326" s="12"/>
      <c r="M326" s="12"/>
      <c r="N326" s="12"/>
      <c r="O326" s="12">
        <f t="shared" si="68"/>
        <v>0</v>
      </c>
      <c r="P326" s="13">
        <f t="shared" si="69"/>
        <v>0</v>
      </c>
    </row>
    <row r="327" spans="1:17" ht="38.25" hidden="1" x14ac:dyDescent="0.2">
      <c r="A327" s="41" t="s">
        <v>149</v>
      </c>
      <c r="B327" s="20" t="s">
        <v>150</v>
      </c>
      <c r="C327" s="20" t="s">
        <v>304</v>
      </c>
      <c r="D327" s="5" t="s">
        <v>160</v>
      </c>
      <c r="E327" s="11">
        <f t="shared" si="66"/>
        <v>0</v>
      </c>
      <c r="F327" s="12"/>
      <c r="G327" s="12"/>
      <c r="H327" s="12"/>
      <c r="I327" s="12"/>
      <c r="J327" s="11">
        <f t="shared" si="67"/>
        <v>0</v>
      </c>
      <c r="K327" s="12">
        <f>2000000-2000000</f>
        <v>0</v>
      </c>
      <c r="L327" s="12"/>
      <c r="M327" s="12"/>
      <c r="N327" s="12"/>
      <c r="O327" s="12">
        <f t="shared" si="68"/>
        <v>0</v>
      </c>
      <c r="P327" s="13">
        <f t="shared" si="69"/>
        <v>0</v>
      </c>
    </row>
    <row r="328" spans="1:17" ht="25.5" hidden="1" x14ac:dyDescent="0.2">
      <c r="A328" s="41" t="s">
        <v>117</v>
      </c>
      <c r="B328" s="20" t="s">
        <v>116</v>
      </c>
      <c r="C328" s="20" t="s">
        <v>304</v>
      </c>
      <c r="D328" s="5" t="s">
        <v>118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9"/>
        <v>0</v>
      </c>
    </row>
    <row r="329" spans="1:17" s="1" customFormat="1" ht="25.5" hidden="1" x14ac:dyDescent="0.2">
      <c r="A329" s="36"/>
      <c r="B329" s="22"/>
      <c r="C329" s="22"/>
      <c r="D329" s="24" t="s">
        <v>119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9"/>
        <v>0</v>
      </c>
    </row>
    <row r="330" spans="1:17" x14ac:dyDescent="0.2">
      <c r="A330" s="41" t="s">
        <v>521</v>
      </c>
      <c r="B330" s="4" t="s">
        <v>203</v>
      </c>
      <c r="C330" s="4" t="s">
        <v>176</v>
      </c>
      <c r="D330" s="5" t="s">
        <v>260</v>
      </c>
      <c r="E330" s="11">
        <f>F330+I330</f>
        <v>0</v>
      </c>
      <c r="F330" s="12"/>
      <c r="G330" s="12"/>
      <c r="H330" s="12"/>
      <c r="I330" s="12"/>
      <c r="J330" s="11">
        <f t="shared" si="67"/>
        <v>1190000</v>
      </c>
      <c r="K330" s="12">
        <f>920000+270000</f>
        <v>1190000</v>
      </c>
      <c r="L330" s="12"/>
      <c r="M330" s="12"/>
      <c r="N330" s="12"/>
      <c r="O330" s="12">
        <f t="shared" si="68"/>
        <v>1190000</v>
      </c>
      <c r="P330" s="13">
        <f t="shared" si="69"/>
        <v>1190000</v>
      </c>
    </row>
    <row r="331" spans="1:17" s="1" customFormat="1" hidden="1" x14ac:dyDescent="0.2">
      <c r="A331" s="36"/>
      <c r="B331" s="3"/>
      <c r="C331" s="3"/>
      <c r="D331" s="24" t="s">
        <v>635</v>
      </c>
      <c r="E331" s="10"/>
      <c r="F331" s="17"/>
      <c r="G331" s="17"/>
      <c r="H331" s="17"/>
      <c r="I331" s="17"/>
      <c r="J331" s="10">
        <f t="shared" si="67"/>
        <v>0</v>
      </c>
      <c r="K331" s="17"/>
      <c r="L331" s="17"/>
      <c r="M331" s="17"/>
      <c r="N331" s="17"/>
      <c r="O331" s="17">
        <f t="shared" si="68"/>
        <v>0</v>
      </c>
      <c r="P331" s="13">
        <f t="shared" si="69"/>
        <v>0</v>
      </c>
    </row>
    <row r="332" spans="1:17" hidden="1" x14ac:dyDescent="0.2">
      <c r="A332" s="41" t="s">
        <v>663</v>
      </c>
      <c r="B332" s="4" t="s">
        <v>367</v>
      </c>
      <c r="C332" s="4" t="s">
        <v>177</v>
      </c>
      <c r="D332" s="5" t="s">
        <v>262</v>
      </c>
      <c r="E332" s="11">
        <f t="shared" si="66"/>
        <v>0</v>
      </c>
      <c r="F332" s="12"/>
      <c r="G332" s="12"/>
      <c r="H332" s="12"/>
      <c r="I332" s="12"/>
      <c r="J332" s="11">
        <f t="shared" si="67"/>
        <v>0</v>
      </c>
      <c r="K332" s="12"/>
      <c r="L332" s="12"/>
      <c r="M332" s="12"/>
      <c r="N332" s="12"/>
      <c r="O332" s="12">
        <f t="shared" si="68"/>
        <v>0</v>
      </c>
      <c r="P332" s="13">
        <f t="shared" si="69"/>
        <v>0</v>
      </c>
    </row>
    <row r="333" spans="1:17" hidden="1" x14ac:dyDescent="0.2">
      <c r="A333" s="41" t="s">
        <v>522</v>
      </c>
      <c r="B333" s="4" t="s">
        <v>375</v>
      </c>
      <c r="C333" s="4"/>
      <c r="D333" s="14" t="s">
        <v>584</v>
      </c>
      <c r="E333" s="11">
        <f t="shared" si="66"/>
        <v>0</v>
      </c>
      <c r="F333" s="12"/>
      <c r="G333" s="12"/>
      <c r="H333" s="12"/>
      <c r="I333" s="12">
        <f>I334</f>
        <v>0</v>
      </c>
      <c r="J333" s="11">
        <f t="shared" si="67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8"/>
        <v>0</v>
      </c>
      <c r="P333" s="13">
        <f t="shared" si="69"/>
        <v>0</v>
      </c>
    </row>
    <row r="334" spans="1:17" ht="25.5" x14ac:dyDescent="0.2">
      <c r="A334" s="41" t="s">
        <v>687</v>
      </c>
      <c r="B334" s="4" t="s">
        <v>111</v>
      </c>
      <c r="C334" s="4" t="s">
        <v>287</v>
      </c>
      <c r="D334" s="14" t="s">
        <v>112</v>
      </c>
      <c r="E334" s="11">
        <f t="shared" si="66"/>
        <v>0</v>
      </c>
      <c r="F334" s="12"/>
      <c r="G334" s="12"/>
      <c r="H334" s="12"/>
      <c r="I334" s="12"/>
      <c r="J334" s="11">
        <f t="shared" si="67"/>
        <v>660000</v>
      </c>
      <c r="K334" s="12">
        <v>660000</v>
      </c>
      <c r="L334" s="12"/>
      <c r="M334" s="12"/>
      <c r="N334" s="12"/>
      <c r="O334" s="12">
        <f t="shared" si="68"/>
        <v>660000</v>
      </c>
      <c r="P334" s="13">
        <f t="shared" si="69"/>
        <v>660000</v>
      </c>
    </row>
    <row r="335" spans="1:17" ht="25.5" hidden="1" x14ac:dyDescent="0.2">
      <c r="A335" s="41" t="s">
        <v>1</v>
      </c>
      <c r="B335" s="4" t="s">
        <v>223</v>
      </c>
      <c r="C335" s="20" t="s">
        <v>236</v>
      </c>
      <c r="D335" s="21" t="s">
        <v>454</v>
      </c>
      <c r="E335" s="11">
        <f t="shared" si="66"/>
        <v>0</v>
      </c>
      <c r="F335" s="12"/>
      <c r="G335" s="12"/>
      <c r="H335" s="12"/>
      <c r="I335" s="12"/>
      <c r="J335" s="11">
        <f t="shared" si="67"/>
        <v>0</v>
      </c>
      <c r="K335" s="12"/>
      <c r="L335" s="12"/>
      <c r="M335" s="12"/>
      <c r="N335" s="12"/>
      <c r="O335" s="12">
        <f t="shared" si="68"/>
        <v>0</v>
      </c>
      <c r="P335" s="13">
        <f t="shared" si="69"/>
        <v>0</v>
      </c>
    </row>
    <row r="336" spans="1:17" ht="25.5" hidden="1" x14ac:dyDescent="0.2">
      <c r="A336" s="41" t="s">
        <v>31</v>
      </c>
      <c r="B336" s="4" t="s">
        <v>307</v>
      </c>
      <c r="C336" s="22" t="s">
        <v>175</v>
      </c>
      <c r="D336" s="5" t="s">
        <v>258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467</v>
      </c>
      <c r="C337" s="22" t="s">
        <v>289</v>
      </c>
      <c r="D337" s="5" t="s">
        <v>466</v>
      </c>
      <c r="E337" s="11"/>
      <c r="F337" s="12"/>
      <c r="G337" s="12"/>
      <c r="H337" s="12"/>
      <c r="I337" s="12"/>
      <c r="J337" s="11">
        <f>L337+O337</f>
        <v>1000000</v>
      </c>
      <c r="K337" s="12">
        <f>1000000-600000+600000</f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148</v>
      </c>
      <c r="B338" s="4" t="s">
        <v>619</v>
      </c>
      <c r="C338" s="22" t="s">
        <v>239</v>
      </c>
      <c r="D338" s="5" t="s">
        <v>620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145</v>
      </c>
      <c r="B339" s="4" t="s">
        <v>469</v>
      </c>
      <c r="C339" s="22" t="s">
        <v>239</v>
      </c>
      <c r="D339" s="5" t="s">
        <v>471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137</v>
      </c>
      <c r="B340" s="4" t="s">
        <v>519</v>
      </c>
      <c r="C340" s="4" t="s">
        <v>239</v>
      </c>
      <c r="D340" s="21" t="s">
        <v>520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523</v>
      </c>
      <c r="B342" s="20" t="s">
        <v>473</v>
      </c>
      <c r="C342" s="20" t="s">
        <v>239</v>
      </c>
      <c r="D342" s="21" t="s">
        <v>472</v>
      </c>
      <c r="E342" s="11">
        <f t="shared" si="66"/>
        <v>91086080</v>
      </c>
      <c r="F342" s="30">
        <f>75639500+14946580+200000+300000</f>
        <v>91086080</v>
      </c>
      <c r="G342" s="30"/>
      <c r="H342" s="30">
        <f>12550000+2000000+3210000</f>
        <v>17760000</v>
      </c>
      <c r="I342" s="30"/>
      <c r="J342" s="11">
        <f t="shared" si="67"/>
        <v>2803759</v>
      </c>
      <c r="K342" s="30">
        <f>1600000+400000+2759+1000+600000+200000</f>
        <v>2803759</v>
      </c>
      <c r="L342" s="30"/>
      <c r="M342" s="30"/>
      <c r="N342" s="30"/>
      <c r="O342" s="12">
        <f t="shared" si="68"/>
        <v>2803759</v>
      </c>
      <c r="P342" s="13">
        <f t="shared" si="69"/>
        <v>93889839</v>
      </c>
    </row>
    <row r="343" spans="1:16" ht="25.5" hidden="1" x14ac:dyDescent="0.2">
      <c r="A343" s="41"/>
      <c r="B343" s="20"/>
      <c r="C343" s="20"/>
      <c r="D343" s="19" t="s">
        <v>670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9"/>
        <v>0</v>
      </c>
    </row>
    <row r="344" spans="1:16" x14ac:dyDescent="0.2">
      <c r="A344" s="41" t="s">
        <v>146</v>
      </c>
      <c r="B344" s="20" t="s">
        <v>477</v>
      </c>
      <c r="C344" s="20" t="s">
        <v>239</v>
      </c>
      <c r="D344" s="5" t="s">
        <v>147</v>
      </c>
      <c r="E344" s="11">
        <f t="shared" si="66"/>
        <v>300000</v>
      </c>
      <c r="F344" s="30">
        <v>300000</v>
      </c>
      <c r="G344" s="30"/>
      <c r="H344" s="30"/>
      <c r="I344" s="30"/>
      <c r="J344" s="11">
        <f t="shared" si="67"/>
        <v>0</v>
      </c>
      <c r="K344" s="30"/>
      <c r="L344" s="30"/>
      <c r="M344" s="30"/>
      <c r="N344" s="30"/>
      <c r="O344" s="12">
        <f>K344</f>
        <v>0</v>
      </c>
      <c r="P344" s="13">
        <f>E344+J344</f>
        <v>300000</v>
      </c>
    </row>
    <row r="345" spans="1:16" x14ac:dyDescent="0.2">
      <c r="A345" s="41" t="s">
        <v>40</v>
      </c>
      <c r="B345" s="81" t="s">
        <v>500</v>
      </c>
      <c r="C345" s="81" t="s">
        <v>330</v>
      </c>
      <c r="D345" s="5" t="s">
        <v>499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527</v>
      </c>
      <c r="B346" s="4" t="s">
        <v>525</v>
      </c>
      <c r="C346" s="4" t="s">
        <v>526</v>
      </c>
      <c r="D346" s="14" t="s">
        <v>524</v>
      </c>
      <c r="E346" s="11">
        <f t="shared" si="66"/>
        <v>0</v>
      </c>
      <c r="F346" s="12"/>
      <c r="G346" s="12"/>
      <c r="H346" s="12"/>
      <c r="I346" s="12"/>
      <c r="J346" s="11">
        <f t="shared" si="67"/>
        <v>9261000</v>
      </c>
      <c r="K346" s="12">
        <f>3355000+5000000-450000+800000+450000+106000</f>
        <v>9261000</v>
      </c>
      <c r="L346" s="12"/>
      <c r="M346" s="12"/>
      <c r="N346" s="12"/>
      <c r="O346" s="12">
        <f t="shared" si="68"/>
        <v>9261000</v>
      </c>
      <c r="P346" s="13">
        <f t="shared" si="69"/>
        <v>9261000</v>
      </c>
    </row>
    <row r="347" spans="1:16" s="1" customFormat="1" ht="25.5" hidden="1" x14ac:dyDescent="0.2">
      <c r="A347" s="36"/>
      <c r="B347" s="3"/>
      <c r="C347" s="3"/>
      <c r="D347" s="19" t="s">
        <v>670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9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635</v>
      </c>
      <c r="E348" s="10"/>
      <c r="F348" s="17"/>
      <c r="G348" s="17"/>
      <c r="H348" s="17"/>
      <c r="I348" s="17"/>
      <c r="J348" s="10">
        <f t="shared" si="67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530</v>
      </c>
      <c r="B349" s="4" t="s">
        <v>529</v>
      </c>
      <c r="C349" s="4"/>
      <c r="D349" s="21" t="s">
        <v>528</v>
      </c>
      <c r="E349" s="11">
        <f t="shared" si="66"/>
        <v>0</v>
      </c>
      <c r="F349" s="12"/>
      <c r="G349" s="12"/>
      <c r="H349" s="12"/>
      <c r="I349" s="12"/>
      <c r="J349" s="11">
        <f t="shared" si="67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7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635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534</v>
      </c>
      <c r="B352" s="3" t="s">
        <v>531</v>
      </c>
      <c r="C352" s="3" t="s">
        <v>526</v>
      </c>
      <c r="D352" s="19" t="s">
        <v>537</v>
      </c>
      <c r="E352" s="11">
        <f t="shared" si="66"/>
        <v>0</v>
      </c>
      <c r="F352" s="17"/>
      <c r="G352" s="17"/>
      <c r="H352" s="17"/>
      <c r="I352" s="17"/>
      <c r="J352" s="11">
        <f t="shared" si="67"/>
        <v>0</v>
      </c>
      <c r="K352" s="17"/>
      <c r="L352" s="17"/>
      <c r="M352" s="17"/>
      <c r="N352" s="17"/>
      <c r="O352" s="12">
        <f t="shared" si="68"/>
        <v>0</v>
      </c>
      <c r="P352" s="13">
        <f t="shared" si="69"/>
        <v>0</v>
      </c>
    </row>
    <row r="353" spans="1:16" x14ac:dyDescent="0.2">
      <c r="A353" s="41" t="s">
        <v>535</v>
      </c>
      <c r="B353" s="4" t="s">
        <v>532</v>
      </c>
      <c r="C353" s="4" t="s">
        <v>526</v>
      </c>
      <c r="D353" s="21" t="s">
        <v>538</v>
      </c>
      <c r="E353" s="11">
        <f t="shared" si="66"/>
        <v>0</v>
      </c>
      <c r="F353" s="12"/>
      <c r="G353" s="12"/>
      <c r="H353" s="12"/>
      <c r="I353" s="12"/>
      <c r="J353" s="11">
        <f t="shared" si="67"/>
        <v>500000</v>
      </c>
      <c r="K353" s="12">
        <v>500000</v>
      </c>
      <c r="L353" s="12"/>
      <c r="M353" s="12"/>
      <c r="N353" s="12"/>
      <c r="O353" s="12">
        <f t="shared" si="68"/>
        <v>500000</v>
      </c>
      <c r="P353" s="13">
        <f t="shared" si="69"/>
        <v>500000</v>
      </c>
    </row>
    <row r="354" spans="1:16" s="1" customFormat="1" x14ac:dyDescent="0.2">
      <c r="A354" s="36" t="s">
        <v>536</v>
      </c>
      <c r="B354" s="3" t="s">
        <v>533</v>
      </c>
      <c r="C354" s="3" t="s">
        <v>526</v>
      </c>
      <c r="D354" s="19" t="s">
        <v>539</v>
      </c>
      <c r="E354" s="11">
        <f t="shared" si="66"/>
        <v>0</v>
      </c>
      <c r="F354" s="17"/>
      <c r="G354" s="17"/>
      <c r="H354" s="17"/>
      <c r="I354" s="17"/>
      <c r="J354" s="11">
        <f t="shared" si="67"/>
        <v>61716928</v>
      </c>
      <c r="K354" s="17">
        <f>550000+5000000+56166928</f>
        <v>61716928</v>
      </c>
      <c r="L354" s="17"/>
      <c r="M354" s="17"/>
      <c r="N354" s="17"/>
      <c r="O354" s="12">
        <f t="shared" si="68"/>
        <v>61716928</v>
      </c>
      <c r="P354" s="13">
        <f t="shared" si="69"/>
        <v>61716928</v>
      </c>
    </row>
    <row r="355" spans="1:16" ht="25.5" hidden="1" x14ac:dyDescent="0.2">
      <c r="A355" s="41">
        <v>4713100</v>
      </c>
      <c r="B355" s="4" t="s">
        <v>319</v>
      </c>
      <c r="C355" s="4"/>
      <c r="D355" s="21" t="s">
        <v>187</v>
      </c>
      <c r="E355" s="11">
        <f>E356</f>
        <v>0</v>
      </c>
      <c r="F355" s="11">
        <f t="shared" ref="F355:O355" si="70">F356</f>
        <v>0</v>
      </c>
      <c r="G355" s="11">
        <f t="shared" si="70"/>
        <v>0</v>
      </c>
      <c r="H355" s="11">
        <f t="shared" si="70"/>
        <v>0</v>
      </c>
      <c r="I355" s="11">
        <f t="shared" si="70"/>
        <v>0</v>
      </c>
      <c r="J355" s="11">
        <f t="shared" si="67"/>
        <v>0</v>
      </c>
      <c r="K355" s="11"/>
      <c r="L355" s="11">
        <f t="shared" si="70"/>
        <v>0</v>
      </c>
      <c r="M355" s="11">
        <f t="shared" si="70"/>
        <v>0</v>
      </c>
      <c r="N355" s="11">
        <f t="shared" si="70"/>
        <v>0</v>
      </c>
      <c r="O355" s="11">
        <f t="shared" si="70"/>
        <v>0</v>
      </c>
      <c r="P355" s="13">
        <f t="shared" si="69"/>
        <v>0</v>
      </c>
    </row>
    <row r="356" spans="1:16" s="1" customFormat="1" hidden="1" x14ac:dyDescent="0.2">
      <c r="A356" s="36">
        <v>4713105</v>
      </c>
      <c r="B356" s="3" t="s">
        <v>222</v>
      </c>
      <c r="C356" s="3" t="s">
        <v>229</v>
      </c>
      <c r="D356" s="24" t="s">
        <v>275</v>
      </c>
      <c r="E356" s="10">
        <f>F356+I356</f>
        <v>0</v>
      </c>
      <c r="F356" s="33"/>
      <c r="G356" s="33"/>
      <c r="H356" s="33"/>
      <c r="I356" s="33"/>
      <c r="J356" s="11">
        <f t="shared" si="67"/>
        <v>0</v>
      </c>
      <c r="K356" s="17"/>
      <c r="L356" s="33"/>
      <c r="M356" s="33"/>
      <c r="N356" s="33"/>
      <c r="O356" s="17">
        <f>K356</f>
        <v>0</v>
      </c>
      <c r="P356" s="13">
        <f t="shared" si="69"/>
        <v>0</v>
      </c>
    </row>
    <row r="357" spans="1:16" hidden="1" x14ac:dyDescent="0.2">
      <c r="A357" s="41">
        <v>4715040</v>
      </c>
      <c r="B357" s="20" t="s">
        <v>308</v>
      </c>
      <c r="C357" s="20"/>
      <c r="D357" s="5" t="s">
        <v>309</v>
      </c>
      <c r="E357" s="11">
        <f>E358</f>
        <v>0</v>
      </c>
      <c r="F357" s="11">
        <f t="shared" ref="F357:O357" si="71">F358</f>
        <v>0</v>
      </c>
      <c r="G357" s="11">
        <f t="shared" si="71"/>
        <v>0</v>
      </c>
      <c r="H357" s="11">
        <f t="shared" si="71"/>
        <v>0</v>
      </c>
      <c r="I357" s="11">
        <f t="shared" si="71"/>
        <v>0</v>
      </c>
      <c r="J357" s="11">
        <f t="shared" si="67"/>
        <v>0</v>
      </c>
      <c r="K357" s="11"/>
      <c r="L357" s="11">
        <f t="shared" si="71"/>
        <v>0</v>
      </c>
      <c r="M357" s="11">
        <f t="shared" si="71"/>
        <v>0</v>
      </c>
      <c r="N357" s="11">
        <f t="shared" si="71"/>
        <v>0</v>
      </c>
      <c r="O357" s="11">
        <f t="shared" si="71"/>
        <v>0</v>
      </c>
      <c r="P357" s="13">
        <f t="shared" si="69"/>
        <v>0</v>
      </c>
    </row>
    <row r="358" spans="1:16" hidden="1" x14ac:dyDescent="0.2">
      <c r="A358" s="74">
        <v>4715041</v>
      </c>
      <c r="B358" s="22" t="s">
        <v>310</v>
      </c>
      <c r="C358" s="22" t="s">
        <v>175</v>
      </c>
      <c r="D358" s="24" t="s">
        <v>311</v>
      </c>
      <c r="E358" s="11">
        <f>F358+I358</f>
        <v>0</v>
      </c>
      <c r="F358" s="33"/>
      <c r="G358" s="33"/>
      <c r="H358" s="33"/>
      <c r="I358" s="33"/>
      <c r="J358" s="11">
        <f t="shared" si="67"/>
        <v>0</v>
      </c>
      <c r="K358" s="12"/>
      <c r="L358" s="33"/>
      <c r="M358" s="33"/>
      <c r="N358" s="33"/>
      <c r="O358" s="17">
        <f>K358</f>
        <v>0</v>
      </c>
      <c r="P358" s="13">
        <f t="shared" si="69"/>
        <v>0</v>
      </c>
    </row>
    <row r="359" spans="1:16" hidden="1" x14ac:dyDescent="0.2">
      <c r="A359" s="41">
        <v>4716050</v>
      </c>
      <c r="B359" s="4" t="s">
        <v>320</v>
      </c>
      <c r="C359" s="4"/>
      <c r="D359" s="47" t="s">
        <v>249</v>
      </c>
      <c r="E359" s="11">
        <f t="shared" si="66"/>
        <v>0</v>
      </c>
      <c r="F359" s="30"/>
      <c r="G359" s="30"/>
      <c r="H359" s="30"/>
      <c r="I359" s="30"/>
      <c r="J359" s="11">
        <f t="shared" si="67"/>
        <v>0</v>
      </c>
      <c r="K359" s="30"/>
      <c r="L359" s="30"/>
      <c r="M359" s="30"/>
      <c r="N359" s="30"/>
      <c r="O359" s="30">
        <f>O360</f>
        <v>0</v>
      </c>
      <c r="P359" s="13">
        <f t="shared" si="69"/>
        <v>0</v>
      </c>
    </row>
    <row r="360" spans="1:16" s="1" customFormat="1" hidden="1" x14ac:dyDescent="0.2">
      <c r="A360" s="36">
        <v>4716051</v>
      </c>
      <c r="B360" s="3" t="s">
        <v>225</v>
      </c>
      <c r="C360" s="3" t="s">
        <v>239</v>
      </c>
      <c r="D360" s="90" t="s">
        <v>250</v>
      </c>
      <c r="E360" s="11">
        <f t="shared" si="66"/>
        <v>0</v>
      </c>
      <c r="F360" s="33"/>
      <c r="G360" s="33"/>
      <c r="H360" s="33"/>
      <c r="I360" s="33"/>
      <c r="J360" s="11">
        <f t="shared" si="67"/>
        <v>0</v>
      </c>
      <c r="K360" s="33"/>
      <c r="L360" s="33"/>
      <c r="M360" s="33"/>
      <c r="N360" s="33"/>
      <c r="O360" s="17">
        <f t="shared" ref="O360:O366" si="72">K360</f>
        <v>0</v>
      </c>
      <c r="P360" s="13">
        <f t="shared" si="69"/>
        <v>0</v>
      </c>
    </row>
    <row r="361" spans="1:16" s="1" customFormat="1" ht="25.5" hidden="1" x14ac:dyDescent="0.2">
      <c r="A361" s="36"/>
      <c r="B361" s="3"/>
      <c r="C361" s="3"/>
      <c r="D361" s="69" t="s">
        <v>169</v>
      </c>
      <c r="E361" s="11"/>
      <c r="F361" s="33"/>
      <c r="G361" s="33"/>
      <c r="H361" s="33"/>
      <c r="I361" s="33"/>
      <c r="J361" s="10">
        <f t="shared" si="67"/>
        <v>0</v>
      </c>
      <c r="K361" s="33"/>
      <c r="L361" s="33"/>
      <c r="M361" s="33"/>
      <c r="N361" s="33"/>
      <c r="O361" s="33">
        <f>K361</f>
        <v>0</v>
      </c>
      <c r="P361" s="13">
        <f t="shared" si="69"/>
        <v>0</v>
      </c>
    </row>
    <row r="362" spans="1:16" ht="15.75" customHeight="1" x14ac:dyDescent="0.2">
      <c r="A362" s="41" t="s">
        <v>629</v>
      </c>
      <c r="B362" s="4" t="s">
        <v>630</v>
      </c>
      <c r="C362" s="4" t="s">
        <v>526</v>
      </c>
      <c r="D362" s="21" t="s">
        <v>30</v>
      </c>
      <c r="E362" s="11">
        <f t="shared" si="66"/>
        <v>0</v>
      </c>
      <c r="F362" s="12"/>
      <c r="G362" s="12"/>
      <c r="H362" s="12"/>
      <c r="I362" s="12"/>
      <c r="J362" s="11">
        <f t="shared" si="67"/>
        <v>709000</v>
      </c>
      <c r="K362" s="12">
        <f>270000+200000+35000+49000+5000+150000</f>
        <v>709000</v>
      </c>
      <c r="L362" s="12"/>
      <c r="M362" s="12"/>
      <c r="N362" s="12"/>
      <c r="O362" s="12">
        <f>K362</f>
        <v>709000</v>
      </c>
      <c r="P362" s="13">
        <f t="shared" si="69"/>
        <v>709000</v>
      </c>
    </row>
    <row r="363" spans="1:16" ht="27.75" hidden="1" customHeight="1" x14ac:dyDescent="0.2">
      <c r="A363" s="41" t="s">
        <v>643</v>
      </c>
      <c r="B363" s="4" t="s">
        <v>644</v>
      </c>
      <c r="C363" s="4"/>
      <c r="D363" s="21" t="s">
        <v>645</v>
      </c>
      <c r="E363" s="11">
        <f t="shared" si="66"/>
        <v>0</v>
      </c>
      <c r="F363" s="12"/>
      <c r="G363" s="12"/>
      <c r="H363" s="12"/>
      <c r="I363" s="12"/>
      <c r="J363" s="11">
        <f t="shared" si="67"/>
        <v>0</v>
      </c>
      <c r="K363" s="12"/>
      <c r="L363" s="12"/>
      <c r="M363" s="12"/>
      <c r="N363" s="12"/>
      <c r="O363" s="12">
        <f t="shared" si="72"/>
        <v>0</v>
      </c>
      <c r="P363" s="13">
        <f t="shared" si="69"/>
        <v>0</v>
      </c>
    </row>
    <row r="364" spans="1:16" s="1" customFormat="1" ht="25.5" x14ac:dyDescent="0.2">
      <c r="A364" s="36" t="s">
        <v>646</v>
      </c>
      <c r="B364" s="3" t="s">
        <v>647</v>
      </c>
      <c r="C364" s="3" t="s">
        <v>291</v>
      </c>
      <c r="D364" s="19" t="s">
        <v>648</v>
      </c>
      <c r="E364" s="10">
        <f t="shared" si="66"/>
        <v>0</v>
      </c>
      <c r="F364" s="17"/>
      <c r="G364" s="17"/>
      <c r="H364" s="17"/>
      <c r="I364" s="17"/>
      <c r="J364" s="10">
        <f t="shared" si="67"/>
        <v>20815695</v>
      </c>
      <c r="K364" s="17">
        <f>320000+5000000+5000000-320000+10815695</f>
        <v>20815695</v>
      </c>
      <c r="L364" s="17"/>
      <c r="M364" s="17"/>
      <c r="N364" s="17"/>
      <c r="O364" s="17">
        <f t="shared" si="72"/>
        <v>20815695</v>
      </c>
      <c r="P364" s="16">
        <f t="shared" si="69"/>
        <v>20815695</v>
      </c>
    </row>
    <row r="365" spans="1:16" ht="25.5" x14ac:dyDescent="0.2">
      <c r="A365" s="41" t="s">
        <v>671</v>
      </c>
      <c r="B365" s="4" t="s">
        <v>668</v>
      </c>
      <c r="C365" s="4" t="s">
        <v>291</v>
      </c>
      <c r="D365" s="21" t="s">
        <v>669</v>
      </c>
      <c r="E365" s="11">
        <f t="shared" si="66"/>
        <v>0</v>
      </c>
      <c r="F365" s="12"/>
      <c r="G365" s="12"/>
      <c r="H365" s="12"/>
      <c r="I365" s="12"/>
      <c r="J365" s="11">
        <f t="shared" si="67"/>
        <v>308176</v>
      </c>
      <c r="K365" s="12">
        <v>308176</v>
      </c>
      <c r="L365" s="12"/>
      <c r="M365" s="12"/>
      <c r="N365" s="12"/>
      <c r="O365" s="12">
        <f t="shared" si="72"/>
        <v>308176</v>
      </c>
      <c r="P365" s="13">
        <f t="shared" si="69"/>
        <v>308176</v>
      </c>
    </row>
    <row r="366" spans="1:16" s="1" customFormat="1" ht="25.5" hidden="1" x14ac:dyDescent="0.2">
      <c r="A366" s="36"/>
      <c r="B366" s="3"/>
      <c r="C366" s="3"/>
      <c r="D366" s="19" t="s">
        <v>670</v>
      </c>
      <c r="E366" s="10">
        <f t="shared" si="66"/>
        <v>0</v>
      </c>
      <c r="F366" s="17"/>
      <c r="G366" s="17"/>
      <c r="H366" s="17"/>
      <c r="I366" s="17"/>
      <c r="J366" s="10">
        <f t="shared" si="67"/>
        <v>0</v>
      </c>
      <c r="K366" s="17"/>
      <c r="L366" s="17"/>
      <c r="M366" s="17"/>
      <c r="N366" s="17"/>
      <c r="O366" s="17">
        <f t="shared" si="72"/>
        <v>0</v>
      </c>
      <c r="P366" s="16">
        <f t="shared" si="69"/>
        <v>0</v>
      </c>
    </row>
    <row r="367" spans="1:16" s="1" customFormat="1" ht="25.5" x14ac:dyDescent="0.2">
      <c r="A367" s="36" t="s">
        <v>660</v>
      </c>
      <c r="B367" s="3" t="s">
        <v>658</v>
      </c>
      <c r="C367" s="3" t="s">
        <v>291</v>
      </c>
      <c r="D367" s="35" t="s">
        <v>661</v>
      </c>
      <c r="E367" s="10">
        <f t="shared" si="66"/>
        <v>0</v>
      </c>
      <c r="F367" s="17"/>
      <c r="G367" s="17"/>
      <c r="H367" s="17"/>
      <c r="I367" s="17"/>
      <c r="J367" s="10">
        <f t="shared" si="67"/>
        <v>39797632</v>
      </c>
      <c r="K367" s="17">
        <f>19132000-5000000-8109015+181000+1364765+1172171+1135195+862470+603148+590000+570000+500000+500000+350000+270000+45000+45000</f>
        <v>14211734</v>
      </c>
      <c r="L367" s="17"/>
      <c r="M367" s="17"/>
      <c r="N367" s="17"/>
      <c r="O367" s="17">
        <f>K367+O368</f>
        <v>39797632</v>
      </c>
      <c r="P367" s="16">
        <f t="shared" si="69"/>
        <v>39797632</v>
      </c>
    </row>
    <row r="368" spans="1:16" s="1" customFormat="1" ht="25.5" x14ac:dyDescent="0.2">
      <c r="A368" s="36"/>
      <c r="B368" s="3"/>
      <c r="C368" s="3"/>
      <c r="D368" s="35" t="s">
        <v>662</v>
      </c>
      <c r="E368" s="10"/>
      <c r="F368" s="17"/>
      <c r="G368" s="17"/>
      <c r="H368" s="17"/>
      <c r="I368" s="17"/>
      <c r="J368" s="10">
        <f t="shared" si="67"/>
        <v>25585898</v>
      </c>
      <c r="K368" s="17"/>
      <c r="L368" s="17"/>
      <c r="M368" s="17"/>
      <c r="N368" s="17"/>
      <c r="O368" s="17">
        <v>25585898</v>
      </c>
      <c r="P368" s="16">
        <f t="shared" si="69"/>
        <v>25585898</v>
      </c>
    </row>
    <row r="369" spans="1:18" hidden="1" x14ac:dyDescent="0.2">
      <c r="A369" s="41" t="s">
        <v>123</v>
      </c>
      <c r="B369" s="8" t="s">
        <v>124</v>
      </c>
      <c r="C369" s="4" t="s">
        <v>151</v>
      </c>
      <c r="D369" s="77" t="s">
        <v>125</v>
      </c>
      <c r="E369" s="11">
        <f t="shared" si="66"/>
        <v>0</v>
      </c>
      <c r="F369" s="12"/>
      <c r="G369" s="12"/>
      <c r="H369" s="12"/>
      <c r="I369" s="12"/>
      <c r="J369" s="10">
        <f t="shared" si="67"/>
        <v>0</v>
      </c>
      <c r="K369" s="12"/>
      <c r="L369" s="12"/>
      <c r="M369" s="12"/>
      <c r="N369" s="12"/>
      <c r="O369" s="12">
        <f>K369</f>
        <v>0</v>
      </c>
      <c r="P369" s="13">
        <f t="shared" si="69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7"/>
        <v>0</v>
      </c>
      <c r="K370" s="17"/>
      <c r="L370" s="17"/>
      <c r="M370" s="17"/>
      <c r="N370" s="17"/>
      <c r="O370" s="17"/>
      <c r="P370" s="13">
        <f t="shared" si="69"/>
        <v>0</v>
      </c>
    </row>
    <row r="371" spans="1:18" s="1" customFormat="1" ht="25.5" x14ac:dyDescent="0.2">
      <c r="A371" s="36" t="s">
        <v>22</v>
      </c>
      <c r="B371" s="22" t="s">
        <v>489</v>
      </c>
      <c r="C371" s="3" t="s">
        <v>240</v>
      </c>
      <c r="D371" s="19" t="s">
        <v>488</v>
      </c>
      <c r="E371" s="10">
        <f t="shared" si="66"/>
        <v>72631420</v>
      </c>
      <c r="F371" s="17">
        <f>51500000+21131420</f>
        <v>72631420</v>
      </c>
      <c r="G371" s="17"/>
      <c r="H371" s="17"/>
      <c r="I371" s="17"/>
      <c r="J371" s="11">
        <f t="shared" ref="J371:J377" si="73">L371+O371</f>
        <v>8477320</v>
      </c>
      <c r="K371" s="17">
        <f>11675000-3067680+670000-600000-200000</f>
        <v>8477320</v>
      </c>
      <c r="L371" s="17"/>
      <c r="M371" s="17"/>
      <c r="N371" s="17"/>
      <c r="O371" s="17">
        <f>K371</f>
        <v>8477320</v>
      </c>
      <c r="P371" s="16">
        <f t="shared" si="69"/>
        <v>81108740</v>
      </c>
    </row>
    <row r="372" spans="1:18" s="1" customFormat="1" ht="25.5" hidden="1" x14ac:dyDescent="0.2">
      <c r="A372" s="36"/>
      <c r="B372" s="3"/>
      <c r="C372" s="3"/>
      <c r="D372" s="35" t="s">
        <v>662</v>
      </c>
      <c r="E372" s="10">
        <f t="shared" si="66"/>
        <v>0</v>
      </c>
      <c r="F372" s="17"/>
      <c r="G372" s="17"/>
      <c r="H372" s="17"/>
      <c r="I372" s="17"/>
      <c r="J372" s="11">
        <f t="shared" si="73"/>
        <v>0</v>
      </c>
      <c r="K372" s="17"/>
      <c r="L372" s="17"/>
      <c r="M372" s="17"/>
      <c r="N372" s="17"/>
      <c r="O372" s="17">
        <f>K372</f>
        <v>0</v>
      </c>
      <c r="P372" s="16">
        <f t="shared" si="69"/>
        <v>0</v>
      </c>
    </row>
    <row r="373" spans="1:18" hidden="1" x14ac:dyDescent="0.2">
      <c r="A373" s="41" t="s">
        <v>29</v>
      </c>
      <c r="B373" s="3" t="s">
        <v>354</v>
      </c>
      <c r="C373" s="3" t="s">
        <v>291</v>
      </c>
      <c r="D373" s="73" t="s">
        <v>355</v>
      </c>
      <c r="E373" s="10">
        <f t="shared" si="66"/>
        <v>0</v>
      </c>
      <c r="F373" s="12"/>
      <c r="G373" s="12"/>
      <c r="H373" s="12"/>
      <c r="I373" s="12"/>
      <c r="J373" s="11">
        <f t="shared" si="73"/>
        <v>0</v>
      </c>
      <c r="K373" s="12"/>
      <c r="L373" s="12"/>
      <c r="M373" s="12"/>
      <c r="N373" s="12"/>
      <c r="O373" s="17">
        <f>K373</f>
        <v>0</v>
      </c>
      <c r="P373" s="16">
        <f t="shared" si="69"/>
        <v>0</v>
      </c>
    </row>
    <row r="374" spans="1:18" hidden="1" x14ac:dyDescent="0.2">
      <c r="A374" s="41" t="s">
        <v>47</v>
      </c>
      <c r="B374" s="20" t="s">
        <v>624</v>
      </c>
      <c r="C374" s="20" t="s">
        <v>293</v>
      </c>
      <c r="D374" s="24" t="s">
        <v>297</v>
      </c>
      <c r="E374" s="10">
        <f t="shared" si="66"/>
        <v>0</v>
      </c>
      <c r="F374" s="30"/>
      <c r="G374" s="30"/>
      <c r="H374" s="30"/>
      <c r="I374" s="30"/>
      <c r="J374" s="11">
        <f t="shared" si="73"/>
        <v>0</v>
      </c>
      <c r="K374" s="30"/>
      <c r="L374" s="30"/>
      <c r="M374" s="30"/>
      <c r="N374" s="30"/>
      <c r="O374" s="12"/>
      <c r="P374" s="13">
        <f t="shared" si="69"/>
        <v>0</v>
      </c>
    </row>
    <row r="375" spans="1:18" ht="15" hidden="1" customHeight="1" x14ac:dyDescent="0.2">
      <c r="A375" s="41"/>
      <c r="B375" s="20"/>
      <c r="C375" s="20"/>
      <c r="D375" s="24" t="s">
        <v>636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518</v>
      </c>
      <c r="D376" s="21" t="s">
        <v>48</v>
      </c>
      <c r="E376" s="10">
        <f t="shared" si="66"/>
        <v>0</v>
      </c>
      <c r="F376" s="33"/>
      <c r="G376" s="33"/>
      <c r="H376" s="33"/>
      <c r="I376" s="33"/>
      <c r="J376" s="10">
        <f t="shared" si="73"/>
        <v>0</v>
      </c>
      <c r="K376" s="33"/>
      <c r="L376" s="33"/>
      <c r="M376" s="33"/>
      <c r="N376" s="33"/>
      <c r="O376" s="33"/>
      <c r="P376" s="16">
        <f t="shared" si="69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3"/>
        <v>0</v>
      </c>
      <c r="K377" s="33"/>
      <c r="L377" s="33"/>
      <c r="M377" s="33"/>
      <c r="N377" s="33"/>
      <c r="O377" s="33">
        <f>O376</f>
        <v>0</v>
      </c>
      <c r="P377" s="16">
        <f t="shared" si="69"/>
        <v>0</v>
      </c>
    </row>
    <row r="378" spans="1:18" x14ac:dyDescent="0.2">
      <c r="A378" s="41" t="s">
        <v>138</v>
      </c>
      <c r="B378" s="20" t="s">
        <v>346</v>
      </c>
      <c r="C378" s="4" t="s">
        <v>292</v>
      </c>
      <c r="D378" s="47" t="s">
        <v>248</v>
      </c>
      <c r="E378" s="11"/>
      <c r="F378" s="30"/>
      <c r="G378" s="30"/>
      <c r="H378" s="30"/>
      <c r="I378" s="30"/>
      <c r="J378" s="11">
        <f>L378+O378</f>
        <v>100000</v>
      </c>
      <c r="K378" s="30">
        <v>100000</v>
      </c>
      <c r="L378" s="30"/>
      <c r="M378" s="30"/>
      <c r="N378" s="30"/>
      <c r="O378" s="12">
        <f>K378</f>
        <v>100000</v>
      </c>
      <c r="P378" s="13">
        <f>E378+J378</f>
        <v>100000</v>
      </c>
    </row>
    <row r="379" spans="1:18" x14ac:dyDescent="0.2">
      <c r="A379" s="41" t="s">
        <v>139</v>
      </c>
      <c r="B379" s="4" t="s">
        <v>345</v>
      </c>
      <c r="C379" s="4" t="s">
        <v>291</v>
      </c>
      <c r="D379" s="72" t="s">
        <v>497</v>
      </c>
      <c r="E379" s="11">
        <f>F379+I379</f>
        <v>0</v>
      </c>
      <c r="F379" s="11"/>
      <c r="G379" s="11"/>
      <c r="H379" s="11"/>
      <c r="I379" s="11"/>
      <c r="J379" s="11">
        <f>L379+O379</f>
        <v>5000000</v>
      </c>
      <c r="K379" s="11">
        <f>4700000+300000</f>
        <v>5000000</v>
      </c>
      <c r="L379" s="11"/>
      <c r="M379" s="11"/>
      <c r="N379" s="11"/>
      <c r="O379" s="12">
        <f>K379</f>
        <v>5000000</v>
      </c>
      <c r="P379" s="13">
        <f>E379+J379</f>
        <v>5000000</v>
      </c>
    </row>
    <row r="380" spans="1:18" s="1" customFormat="1" x14ac:dyDescent="0.2">
      <c r="A380" s="36" t="s">
        <v>47</v>
      </c>
      <c r="B380" s="22" t="s">
        <v>624</v>
      </c>
      <c r="C380" s="4" t="s">
        <v>293</v>
      </c>
      <c r="D380" s="14" t="s">
        <v>297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636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173</v>
      </c>
      <c r="B382" s="22" t="s">
        <v>172</v>
      </c>
      <c r="C382" s="22" t="s">
        <v>239</v>
      </c>
      <c r="D382" s="24" t="s">
        <v>171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241</v>
      </c>
      <c r="E383" s="25">
        <f>E385</f>
        <v>12109500</v>
      </c>
      <c r="F383" s="25">
        <f t="shared" ref="F383:O383" si="74">F385</f>
        <v>12109500</v>
      </c>
      <c r="G383" s="25">
        <f t="shared" si="74"/>
        <v>1541000</v>
      </c>
      <c r="H383" s="25">
        <f t="shared" si="74"/>
        <v>0</v>
      </c>
      <c r="I383" s="25">
        <f t="shared" si="74"/>
        <v>0</v>
      </c>
      <c r="J383" s="25">
        <f t="shared" si="74"/>
        <v>229000</v>
      </c>
      <c r="K383" s="25">
        <f>K385</f>
        <v>229000</v>
      </c>
      <c r="L383" s="25">
        <f t="shared" si="74"/>
        <v>0</v>
      </c>
      <c r="M383" s="25">
        <f t="shared" si="74"/>
        <v>0</v>
      </c>
      <c r="N383" s="25">
        <f t="shared" si="74"/>
        <v>0</v>
      </c>
      <c r="O383" s="25">
        <f t="shared" si="74"/>
        <v>229000</v>
      </c>
      <c r="P383" s="13">
        <f t="shared" si="69"/>
        <v>12338500</v>
      </c>
      <c r="R383" s="34"/>
    </row>
    <row r="384" spans="1:18" s="1" customFormat="1" hidden="1" x14ac:dyDescent="0.2">
      <c r="A384" s="36"/>
      <c r="B384" s="18"/>
      <c r="C384" s="3"/>
      <c r="D384" s="15" t="s">
        <v>635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505</v>
      </c>
      <c r="B385" s="8"/>
      <c r="C385" s="7"/>
      <c r="D385" s="15" t="s">
        <v>241</v>
      </c>
      <c r="E385" s="25">
        <f>E386+E388+E391+E396</f>
        <v>12109500</v>
      </c>
      <c r="F385" s="25">
        <f>F386+F388+F391+F396+F398</f>
        <v>12109500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12338500</v>
      </c>
    </row>
    <row r="386" spans="1:18" ht="25.5" x14ac:dyDescent="0.2">
      <c r="A386" s="41" t="s">
        <v>506</v>
      </c>
      <c r="B386" s="4" t="s">
        <v>357</v>
      </c>
      <c r="C386" s="4" t="s">
        <v>286</v>
      </c>
      <c r="D386" s="14" t="s">
        <v>71</v>
      </c>
      <c r="E386" s="11">
        <f t="shared" ref="E386:E393" si="75">F386+I386</f>
        <v>2010500</v>
      </c>
      <c r="F386" s="12">
        <f>1971000+49000-9500</f>
        <v>2010500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6">K386</f>
        <v>30000</v>
      </c>
      <c r="P386" s="13">
        <f t="shared" ref="P386:P402" si="77">E386+J386</f>
        <v>2040500</v>
      </c>
    </row>
    <row r="387" spans="1:18" hidden="1" x14ac:dyDescent="0.2">
      <c r="A387" s="41" t="s">
        <v>515</v>
      </c>
      <c r="B387" s="4" t="s">
        <v>514</v>
      </c>
      <c r="C387" s="4" t="s">
        <v>289</v>
      </c>
      <c r="D387" s="14" t="s">
        <v>513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6"/>
        <v>0</v>
      </c>
      <c r="P387" s="13">
        <f t="shared" si="77"/>
        <v>0</v>
      </c>
    </row>
    <row r="388" spans="1:18" x14ac:dyDescent="0.2">
      <c r="A388" s="41" t="s">
        <v>690</v>
      </c>
      <c r="B388" s="20" t="s">
        <v>473</v>
      </c>
      <c r="C388" s="20" t="s">
        <v>239</v>
      </c>
      <c r="D388" s="21" t="s">
        <v>472</v>
      </c>
      <c r="E388" s="11">
        <f t="shared" si="75"/>
        <v>200000</v>
      </c>
      <c r="F388" s="12">
        <v>200000</v>
      </c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6"/>
        <v>0</v>
      </c>
      <c r="P388" s="13">
        <f t="shared" si="77"/>
        <v>200000</v>
      </c>
    </row>
    <row r="389" spans="1:18" s="1" customFormat="1" ht="25.5" hidden="1" x14ac:dyDescent="0.2">
      <c r="A389" s="36" t="s">
        <v>515</v>
      </c>
      <c r="B389" s="3" t="s">
        <v>514</v>
      </c>
      <c r="C389" s="3" t="s">
        <v>289</v>
      </c>
      <c r="D389" s="73" t="s">
        <v>513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6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635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6"/>
        <v>0</v>
      </c>
      <c r="P390" s="13">
        <f>E390+J390</f>
        <v>0</v>
      </c>
    </row>
    <row r="391" spans="1:18" x14ac:dyDescent="0.2">
      <c r="A391" s="41" t="s">
        <v>509</v>
      </c>
      <c r="B391" s="4" t="s">
        <v>508</v>
      </c>
      <c r="C391" s="4" t="s">
        <v>291</v>
      </c>
      <c r="D391" s="5" t="s">
        <v>507</v>
      </c>
      <c r="E391" s="11">
        <f t="shared" si="75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6"/>
        <v>199000</v>
      </c>
      <c r="P391" s="13">
        <f t="shared" si="77"/>
        <v>199000</v>
      </c>
    </row>
    <row r="392" spans="1:18" ht="17.25" hidden="1" customHeight="1" x14ac:dyDescent="0.2">
      <c r="A392" s="41" t="s">
        <v>512</v>
      </c>
      <c r="B392" s="4" t="s">
        <v>511</v>
      </c>
      <c r="C392" s="4"/>
      <c r="D392" s="72" t="s">
        <v>510</v>
      </c>
      <c r="E392" s="11">
        <f t="shared" si="75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7"/>
        <v>0</v>
      </c>
    </row>
    <row r="393" spans="1:18" s="1" customFormat="1" ht="38.25" hidden="1" x14ac:dyDescent="0.2">
      <c r="A393" s="36" t="s">
        <v>679</v>
      </c>
      <c r="B393" s="3" t="s">
        <v>680</v>
      </c>
      <c r="C393" s="3"/>
      <c r="D393" s="82" t="s">
        <v>681</v>
      </c>
      <c r="E393" s="11">
        <f t="shared" si="75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7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7"/>
        <v>0</v>
      </c>
    </row>
    <row r="395" spans="1:18" hidden="1" x14ac:dyDescent="0.2">
      <c r="A395" s="41" t="s">
        <v>628</v>
      </c>
      <c r="B395" s="4" t="s">
        <v>345</v>
      </c>
      <c r="C395" s="4" t="s">
        <v>291</v>
      </c>
      <c r="D395" s="82" t="s">
        <v>497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7"/>
        <v>0</v>
      </c>
    </row>
    <row r="396" spans="1:18" hidden="1" x14ac:dyDescent="0.2">
      <c r="A396" s="41" t="s">
        <v>614</v>
      </c>
      <c r="B396" s="4" t="s">
        <v>350</v>
      </c>
      <c r="C396" s="4"/>
      <c r="D396" s="82" t="s">
        <v>352</v>
      </c>
      <c r="E396" s="11">
        <f>E398</f>
        <v>9899000</v>
      </c>
      <c r="F396" s="11"/>
      <c r="G396" s="11"/>
      <c r="H396" s="11">
        <f t="shared" ref="H396:N396" si="78">H398</f>
        <v>0</v>
      </c>
      <c r="I396" s="11">
        <f t="shared" si="78"/>
        <v>0</v>
      </c>
      <c r="J396" s="11">
        <f t="shared" si="78"/>
        <v>0</v>
      </c>
      <c r="K396" s="11"/>
      <c r="L396" s="11">
        <f t="shared" si="78"/>
        <v>0</v>
      </c>
      <c r="M396" s="11">
        <f t="shared" si="78"/>
        <v>0</v>
      </c>
      <c r="N396" s="11">
        <f t="shared" si="78"/>
        <v>0</v>
      </c>
      <c r="O396" s="12">
        <f>K396</f>
        <v>0</v>
      </c>
      <c r="P396" s="13">
        <f t="shared" si="77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7"/>
        <v>0</v>
      </c>
    </row>
    <row r="398" spans="1:18" ht="15" customHeight="1" x14ac:dyDescent="0.2">
      <c r="A398" s="41" t="s">
        <v>615</v>
      </c>
      <c r="B398" s="4" t="s">
        <v>354</v>
      </c>
      <c r="C398" s="4" t="s">
        <v>291</v>
      </c>
      <c r="D398" s="82" t="s">
        <v>355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7"/>
        <v>9899000</v>
      </c>
    </row>
    <row r="399" spans="1:18" ht="25.5" x14ac:dyDescent="0.2">
      <c r="A399" s="62" t="s">
        <v>113</v>
      </c>
      <c r="B399" s="6"/>
      <c r="C399" s="7"/>
      <c r="D399" s="31" t="s">
        <v>127</v>
      </c>
      <c r="E399" s="25">
        <f>E400</f>
        <v>8222300</v>
      </c>
      <c r="F399" s="25">
        <f t="shared" ref="F399:P400" si="79">F400</f>
        <v>8222300</v>
      </c>
      <c r="G399" s="25">
        <f t="shared" si="79"/>
        <v>6252500</v>
      </c>
      <c r="H399" s="25">
        <f t="shared" si="79"/>
        <v>247700</v>
      </c>
      <c r="I399" s="25">
        <f t="shared" si="79"/>
        <v>0</v>
      </c>
      <c r="J399" s="25">
        <f t="shared" si="79"/>
        <v>80000</v>
      </c>
      <c r="K399" s="25">
        <f t="shared" si="79"/>
        <v>80000</v>
      </c>
      <c r="L399" s="25">
        <f t="shared" si="79"/>
        <v>0</v>
      </c>
      <c r="M399" s="25">
        <f t="shared" si="79"/>
        <v>0</v>
      </c>
      <c r="N399" s="25">
        <f t="shared" si="79"/>
        <v>0</v>
      </c>
      <c r="O399" s="25">
        <f t="shared" si="79"/>
        <v>80000</v>
      </c>
      <c r="P399" s="25">
        <f t="shared" si="79"/>
        <v>8302300</v>
      </c>
      <c r="R399" s="34"/>
    </row>
    <row r="400" spans="1:18" ht="25.5" x14ac:dyDescent="0.2">
      <c r="A400" s="41" t="s">
        <v>114</v>
      </c>
      <c r="B400" s="8"/>
      <c r="C400" s="7"/>
      <c r="D400" s="15" t="s">
        <v>127</v>
      </c>
      <c r="E400" s="25">
        <f>E401</f>
        <v>8222300</v>
      </c>
      <c r="F400" s="25">
        <f t="shared" si="79"/>
        <v>8222300</v>
      </c>
      <c r="G400" s="25">
        <f t="shared" si="79"/>
        <v>6252500</v>
      </c>
      <c r="H400" s="25">
        <f t="shared" si="79"/>
        <v>247700</v>
      </c>
      <c r="I400" s="25">
        <f t="shared" si="79"/>
        <v>0</v>
      </c>
      <c r="J400" s="25">
        <f t="shared" si="79"/>
        <v>80000</v>
      </c>
      <c r="K400" s="25">
        <f t="shared" si="79"/>
        <v>80000</v>
      </c>
      <c r="L400" s="25">
        <f t="shared" si="79"/>
        <v>0</v>
      </c>
      <c r="M400" s="25">
        <f t="shared" si="79"/>
        <v>0</v>
      </c>
      <c r="N400" s="25">
        <f t="shared" si="79"/>
        <v>0</v>
      </c>
      <c r="O400" s="25">
        <f t="shared" si="79"/>
        <v>80000</v>
      </c>
      <c r="P400" s="25">
        <f t="shared" si="79"/>
        <v>8302300</v>
      </c>
    </row>
    <row r="401" spans="1:18" ht="25.9" customHeight="1" x14ac:dyDescent="0.2">
      <c r="A401" s="41" t="s">
        <v>115</v>
      </c>
      <c r="B401" s="4" t="s">
        <v>357</v>
      </c>
      <c r="C401" s="4" t="s">
        <v>286</v>
      </c>
      <c r="D401" s="14" t="s">
        <v>71</v>
      </c>
      <c r="E401" s="11">
        <f>F401+I401</f>
        <v>8222300</v>
      </c>
      <c r="F401" s="12">
        <f>8120800+6800+25000+30000+49000-9300</f>
        <v>8222300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8302300</v>
      </c>
    </row>
    <row r="402" spans="1:18" ht="15" customHeight="1" x14ac:dyDescent="0.2">
      <c r="A402" s="62">
        <v>3700000</v>
      </c>
      <c r="B402" s="6"/>
      <c r="C402" s="7"/>
      <c r="D402" s="31" t="s">
        <v>242</v>
      </c>
      <c r="E402" s="25">
        <f>E403</f>
        <v>46746648</v>
      </c>
      <c r="F402" s="25">
        <f t="shared" ref="F402:O402" si="80">F403</f>
        <v>41746648</v>
      </c>
      <c r="G402" s="25">
        <f t="shared" si="80"/>
        <v>7800000</v>
      </c>
      <c r="H402" s="25">
        <f t="shared" si="80"/>
        <v>376800</v>
      </c>
      <c r="I402" s="25">
        <f t="shared" si="80"/>
        <v>0</v>
      </c>
      <c r="J402" s="25">
        <f t="shared" si="80"/>
        <v>100000</v>
      </c>
      <c r="K402" s="25">
        <f>K403</f>
        <v>100000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100000</v>
      </c>
      <c r="P402" s="13">
        <f t="shared" si="77"/>
        <v>46846648</v>
      </c>
      <c r="R402" s="34"/>
    </row>
    <row r="403" spans="1:18" x14ac:dyDescent="0.2">
      <c r="A403" s="41" t="s">
        <v>516</v>
      </c>
      <c r="B403" s="8"/>
      <c r="C403" s="7"/>
      <c r="D403" s="15" t="s">
        <v>242</v>
      </c>
      <c r="E403" s="25">
        <f>E404+E406+E408+E405+E407</f>
        <v>46746648</v>
      </c>
      <c r="F403" s="25">
        <f t="shared" ref="F403:P403" si="81">F404+F406+F408+F405+F407</f>
        <v>41746648</v>
      </c>
      <c r="G403" s="25">
        <f t="shared" si="81"/>
        <v>7800000</v>
      </c>
      <c r="H403" s="25">
        <f t="shared" si="81"/>
        <v>376800</v>
      </c>
      <c r="I403" s="25">
        <f t="shared" si="81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1"/>
        <v>0</v>
      </c>
      <c r="M403" s="25">
        <f t="shared" si="81"/>
        <v>0</v>
      </c>
      <c r="N403" s="25">
        <f t="shared" si="81"/>
        <v>0</v>
      </c>
      <c r="O403" s="25">
        <f t="shared" si="81"/>
        <v>100000</v>
      </c>
      <c r="P403" s="25">
        <f t="shared" si="81"/>
        <v>46846648</v>
      </c>
    </row>
    <row r="404" spans="1:18" ht="25.9" customHeight="1" x14ac:dyDescent="0.2">
      <c r="A404" s="41" t="s">
        <v>517</v>
      </c>
      <c r="B404" s="4" t="s">
        <v>357</v>
      </c>
      <c r="C404" s="4" t="s">
        <v>286</v>
      </c>
      <c r="D404" s="14" t="s">
        <v>71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664</v>
      </c>
      <c r="B405" s="4" t="s">
        <v>198</v>
      </c>
      <c r="C405" s="4" t="s">
        <v>665</v>
      </c>
      <c r="D405" s="47" t="s">
        <v>666</v>
      </c>
      <c r="E405" s="11">
        <f>F405+I405</f>
        <v>29402748</v>
      </c>
      <c r="F405" s="12">
        <f>30000000-200152-7900-100000-50000-80000+4000+36800-200000</f>
        <v>29402748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29402748</v>
      </c>
    </row>
    <row r="406" spans="1:18" x14ac:dyDescent="0.2">
      <c r="A406" s="41" t="s">
        <v>106</v>
      </c>
      <c r="B406" s="20" t="s">
        <v>107</v>
      </c>
      <c r="C406" s="4" t="s">
        <v>298</v>
      </c>
      <c r="D406" s="14" t="s">
        <v>108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649</v>
      </c>
      <c r="B407" s="8" t="s">
        <v>650</v>
      </c>
      <c r="C407" s="4" t="s">
        <v>639</v>
      </c>
      <c r="D407" s="14" t="s">
        <v>651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640</v>
      </c>
      <c r="B408" s="8" t="s">
        <v>637</v>
      </c>
      <c r="C408" s="4" t="s">
        <v>639</v>
      </c>
      <c r="D408" s="14" t="s">
        <v>638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243</v>
      </c>
      <c r="E409" s="25">
        <f t="shared" ref="E409:P409" si="82">E14+E42+E96+E154+E245+E251+E265+E282+E312+E383+E402+E399</f>
        <v>1166163487</v>
      </c>
      <c r="F409" s="25">
        <f t="shared" si="82"/>
        <v>1161163487</v>
      </c>
      <c r="G409" s="25">
        <f t="shared" si="82"/>
        <v>594738789</v>
      </c>
      <c r="H409" s="25">
        <f t="shared" si="82"/>
        <v>132165431</v>
      </c>
      <c r="I409" s="25">
        <f t="shared" si="82"/>
        <v>0</v>
      </c>
      <c r="J409" s="25">
        <f t="shared" si="82"/>
        <v>241896224</v>
      </c>
      <c r="K409" s="25">
        <f t="shared" si="82"/>
        <v>164527627</v>
      </c>
      <c r="L409" s="25">
        <f t="shared" si="82"/>
        <v>24816341</v>
      </c>
      <c r="M409" s="25">
        <f t="shared" si="82"/>
        <v>3094470</v>
      </c>
      <c r="N409" s="25">
        <f t="shared" si="82"/>
        <v>81429</v>
      </c>
      <c r="O409" s="25">
        <f t="shared" si="82"/>
        <v>217079883</v>
      </c>
      <c r="P409" s="25">
        <f t="shared" si="82"/>
        <v>1408059711</v>
      </c>
      <c r="R409" s="34"/>
    </row>
    <row r="410" spans="1:18" x14ac:dyDescent="0.2">
      <c r="P410" s="34"/>
    </row>
    <row r="411" spans="1:18" ht="24.6" customHeight="1" x14ac:dyDescent="0.2">
      <c r="D411" s="119" t="s">
        <v>688</v>
      </c>
      <c r="E411" s="119"/>
      <c r="F411" s="92"/>
      <c r="G411" s="92"/>
      <c r="H411" s="92"/>
      <c r="I411" s="92"/>
      <c r="J411" s="92"/>
      <c r="K411" s="92"/>
      <c r="O411" s="92" t="s">
        <v>689</v>
      </c>
    </row>
    <row r="412" spans="1:18" ht="25.9" customHeight="1" x14ac:dyDescent="0.25">
      <c r="D412" s="116" t="s">
        <v>67</v>
      </c>
      <c r="E412" s="117"/>
      <c r="O412" s="2" t="s">
        <v>68</v>
      </c>
    </row>
    <row r="413" spans="1:18" ht="13.9" customHeight="1" x14ac:dyDescent="0.2"/>
    <row r="414" spans="1:18" ht="18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v>85482795</v>
      </c>
      <c r="K414" s="105">
        <f>[1]Лист1!$F$108</f>
        <v>8500000</v>
      </c>
      <c r="L414" s="101"/>
      <c r="M414" s="101"/>
      <c r="N414" s="101"/>
      <c r="O414" s="101"/>
      <c r="P414" s="105">
        <v>1326948130</v>
      </c>
      <c r="Q414" s="2" t="s">
        <v>63</v>
      </c>
    </row>
    <row r="415" spans="1:18" x14ac:dyDescent="0.2">
      <c r="E415" s="93">
        <f>E409-E414</f>
        <v>-75301848</v>
      </c>
      <c r="F415" s="93"/>
      <c r="G415" s="93"/>
      <c r="H415" s="93"/>
      <c r="I415" s="93"/>
      <c r="J415" s="101">
        <f>J414-J409</f>
        <v>-156413429</v>
      </c>
      <c r="K415" s="101">
        <f>K414-K409</f>
        <v>-156027627</v>
      </c>
      <c r="L415" s="101"/>
      <c r="M415" s="101"/>
      <c r="N415" s="101"/>
      <c r="O415" s="101"/>
      <c r="P415" s="101">
        <f>P414-P409</f>
        <v>-81111581</v>
      </c>
      <c r="Q415" s="2" t="s">
        <v>64</v>
      </c>
    </row>
    <row r="416" spans="1:18" x14ac:dyDescent="0.2">
      <c r="E416" s="103">
        <f>'[2]додаток 2  (3)'!$D$26</f>
        <v>-75301848</v>
      </c>
      <c r="F416" s="93"/>
      <c r="G416" s="93"/>
      <c r="H416" s="93"/>
      <c r="I416" s="93"/>
      <c r="J416" s="105">
        <f>'[2]додаток 2  (3)'!$E$26</f>
        <v>137213429</v>
      </c>
      <c r="K416" s="105">
        <f>'[2]додаток 2  (3)'!$F$26</f>
        <v>136827627</v>
      </c>
      <c r="L416" s="101"/>
      <c r="M416" s="101"/>
      <c r="N416" s="101"/>
      <c r="O416" s="101"/>
      <c r="P416" s="105">
        <f>'[2]додаток 2  (3)'!$C$26</f>
        <v>61911581</v>
      </c>
      <c r="Q416" s="2" t="s">
        <v>65</v>
      </c>
    </row>
    <row r="417" spans="4:17" x14ac:dyDescent="0.2">
      <c r="E417" s="93">
        <f>E415-E416</f>
        <v>0</v>
      </c>
      <c r="F417" s="93"/>
      <c r="G417" s="93"/>
      <c r="H417" s="93"/>
      <c r="I417" s="93"/>
      <c r="J417" s="101">
        <f>J415+J416</f>
        <v>-19200000</v>
      </c>
      <c r="K417" s="101">
        <f>K415+K416</f>
        <v>-19200000</v>
      </c>
      <c r="L417" s="101"/>
      <c r="M417" s="101"/>
      <c r="N417" s="101"/>
      <c r="O417" s="101"/>
      <c r="P417" s="101">
        <f>P415+P416</f>
        <v>-19200000</v>
      </c>
    </row>
    <row r="418" spans="4:17" x14ac:dyDescent="0.2">
      <c r="E418" s="93">
        <v>0</v>
      </c>
      <c r="F418" s="93"/>
      <c r="G418" s="93"/>
      <c r="H418" s="93"/>
      <c r="I418" s="93"/>
      <c r="J418" s="105">
        <v>-19200000</v>
      </c>
      <c r="K418" s="105">
        <v>-19200000</v>
      </c>
      <c r="L418" s="101"/>
      <c r="M418" s="101"/>
      <c r="N418" s="101"/>
      <c r="O418" s="101"/>
      <c r="P418" s="105">
        <v>-19200000</v>
      </c>
      <c r="Q418" s="2" t="s">
        <v>66</v>
      </c>
    </row>
    <row r="419" spans="4:17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x14ac:dyDescent="0.2">
      <c r="K421" s="93"/>
    </row>
    <row r="422" spans="4:17" x14ac:dyDescent="0.2">
      <c r="E422" s="2">
        <f>50000/E409*100</f>
        <v>4.2875634983759355E-3</v>
      </c>
    </row>
    <row r="423" spans="4:17" x14ac:dyDescent="0.2">
      <c r="E423" s="2">
        <f>E406/E409*100</f>
        <v>0.42875634983759353</v>
      </c>
    </row>
    <row r="424" spans="4:17" x14ac:dyDescent="0.2">
      <c r="D424" s="104"/>
    </row>
    <row r="425" spans="4:17" x14ac:dyDescent="0.2">
      <c r="E425" s="104"/>
    </row>
  </sheetData>
  <mergeCells count="26">
    <mergeCell ref="D412:E412"/>
    <mergeCell ref="L10:L12"/>
    <mergeCell ref="G11:G12"/>
    <mergeCell ref="H11:H12"/>
    <mergeCell ref="I10:I12"/>
    <mergeCell ref="E10:E12"/>
    <mergeCell ref="F10:F12"/>
    <mergeCell ref="J10:J12"/>
    <mergeCell ref="D411:E411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2022-02-08T11:47:55Z</cp:lastPrinted>
  <dcterms:created xsi:type="dcterms:W3CDTF">2016-02-15T14:53:30Z</dcterms:created>
  <dcterms:modified xsi:type="dcterms:W3CDTF">2022-02-14T08:03:07Z</dcterms:modified>
</cp:coreProperties>
</file>