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241c09fc66da685e/Робочий стіл/РОВ/ММР ЗО/Рішення/26 сесія/для сайта/2/"/>
    </mc:Choice>
  </mc:AlternateContent>
  <xr:revisionPtr revIDLastSave="0" documentId="8_{6692AA54-9BC3-4AC5-BBF3-C91A4E3C18DA}" xr6:coauthVersionLast="47" xr6:coauthVersionMax="47" xr10:uidLastSave="{00000000-0000-0000-0000-000000000000}"/>
  <bookViews>
    <workbookView xWindow="-108" yWindow="-108" windowWidth="23256" windowHeight="12456" tabRatio="669"/>
  </bookViews>
  <sheets>
    <sheet name="Лист1  (3)" sheetId="7" r:id="rId1"/>
  </sheets>
  <definedNames>
    <definedName name="_xlnm.Print_Titles" localSheetId="0">'Лист1  (3)'!$11:$11</definedName>
    <definedName name="_xlnm.Print_Area" localSheetId="0">'Лист1  (3)'!$A$1:$J$120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7" l="1"/>
  <c r="J38" i="7"/>
  <c r="I38" i="7"/>
  <c r="H38" i="7"/>
  <c r="G41" i="7"/>
  <c r="I96" i="7"/>
  <c r="I25" i="7"/>
  <c r="G31" i="7"/>
  <c r="G32" i="7"/>
  <c r="H30" i="7"/>
  <c r="G30" i="7"/>
  <c r="I93" i="7"/>
  <c r="I95" i="7"/>
  <c r="J95" i="7"/>
  <c r="J14" i="7"/>
  <c r="G19" i="7"/>
  <c r="G22" i="7"/>
  <c r="H24" i="7"/>
  <c r="H17" i="7"/>
  <c r="G17" i="7"/>
  <c r="H63" i="7"/>
  <c r="G63" i="7"/>
  <c r="H62" i="7"/>
  <c r="G62" i="7"/>
  <c r="H57" i="7"/>
  <c r="I18" i="7"/>
  <c r="H18" i="7"/>
  <c r="G74" i="7"/>
  <c r="J103" i="7"/>
  <c r="G111" i="7"/>
  <c r="I33" i="7"/>
  <c r="H33" i="7"/>
  <c r="G33" i="7"/>
  <c r="G37" i="7"/>
  <c r="I109" i="7"/>
  <c r="I103" i="7"/>
  <c r="H109" i="7"/>
  <c r="H103" i="7"/>
  <c r="G103" i="7"/>
  <c r="G36" i="7"/>
  <c r="G110" i="7"/>
  <c r="I65" i="7"/>
  <c r="G65" i="7"/>
  <c r="I48" i="7"/>
  <c r="J48" i="7"/>
  <c r="G50" i="7"/>
  <c r="H51" i="7"/>
  <c r="G51" i="7"/>
  <c r="H73" i="7"/>
  <c r="G73" i="7"/>
  <c r="I66" i="7"/>
  <c r="G66" i="7"/>
  <c r="I17" i="7"/>
  <c r="I14" i="7"/>
  <c r="J29" i="7"/>
  <c r="J25" i="7"/>
  <c r="H80" i="7"/>
  <c r="G80" i="7"/>
  <c r="H81" i="7"/>
  <c r="G81" i="7"/>
  <c r="G27" i="7"/>
  <c r="G28" i="7"/>
  <c r="G15" i="7"/>
  <c r="G29" i="7"/>
  <c r="G26" i="7"/>
  <c r="H45" i="7"/>
  <c r="H52" i="7"/>
  <c r="G61" i="7"/>
  <c r="G60" i="7"/>
  <c r="G59" i="7"/>
  <c r="G58" i="7"/>
  <c r="I57" i="7"/>
  <c r="J57" i="7"/>
  <c r="G106" i="7"/>
  <c r="G104" i="7"/>
  <c r="G105" i="7"/>
  <c r="H82" i="7"/>
  <c r="G82" i="7"/>
  <c r="J78" i="7"/>
  <c r="G78" i="7"/>
  <c r="J75" i="7"/>
  <c r="J76" i="7"/>
  <c r="J77" i="7"/>
  <c r="J79" i="7"/>
  <c r="G75" i="7"/>
  <c r="G76" i="7"/>
  <c r="G77" i="7"/>
  <c r="G53" i="7"/>
  <c r="G52" i="7"/>
  <c r="I52" i="7"/>
  <c r="J52" i="7"/>
  <c r="G54" i="7"/>
  <c r="H46" i="7"/>
  <c r="G46" i="7"/>
  <c r="J39" i="7"/>
  <c r="G39" i="7"/>
  <c r="J35" i="7"/>
  <c r="J34" i="7"/>
  <c r="J33" i="7"/>
  <c r="I45" i="7"/>
  <c r="G34" i="7"/>
  <c r="G35" i="7"/>
  <c r="G40" i="7"/>
  <c r="G56" i="7"/>
  <c r="G55" i="7"/>
  <c r="G42" i="7"/>
  <c r="G43" i="7"/>
  <c r="G44" i="7"/>
  <c r="G47" i="7"/>
  <c r="G16" i="7"/>
  <c r="G72" i="7"/>
  <c r="G107" i="7"/>
  <c r="J90" i="7"/>
  <c r="J91" i="7"/>
  <c r="I88" i="7"/>
  <c r="G88" i="7"/>
  <c r="J96" i="7"/>
  <c r="I94" i="7"/>
  <c r="G94" i="7"/>
  <c r="G93" i="7"/>
  <c r="I92" i="7"/>
  <c r="G92" i="7"/>
  <c r="G108" i="7"/>
  <c r="I101" i="7"/>
  <c r="G101" i="7"/>
  <c r="J101" i="7"/>
  <c r="H101" i="7"/>
  <c r="G85" i="7"/>
  <c r="G23" i="7"/>
  <c r="I89" i="7"/>
  <c r="J89" i="7"/>
  <c r="I68" i="7"/>
  <c r="G68" i="7"/>
  <c r="J68" i="7"/>
  <c r="I67" i="7"/>
  <c r="J67" i="7"/>
  <c r="G20" i="7"/>
  <c r="G49" i="7"/>
  <c r="G91" i="7"/>
  <c r="G102" i="7"/>
  <c r="G21" i="7"/>
  <c r="J80" i="7"/>
  <c r="G87" i="7"/>
  <c r="G84" i="7"/>
  <c r="G100" i="7"/>
  <c r="G99" i="7"/>
  <c r="J86" i="7"/>
  <c r="J70" i="7"/>
  <c r="G97" i="7"/>
  <c r="J71" i="7"/>
  <c r="G71" i="7"/>
  <c r="G70" i="7"/>
  <c r="G69" i="7"/>
  <c r="G98" i="7"/>
  <c r="J69" i="7"/>
  <c r="G86" i="7"/>
  <c r="G79" i="7"/>
  <c r="G90" i="7"/>
  <c r="G83" i="7"/>
  <c r="J93" i="7"/>
  <c r="J65" i="7"/>
  <c r="J66" i="7"/>
  <c r="G67" i="7"/>
  <c r="J94" i="7"/>
  <c r="G89" i="7"/>
  <c r="G96" i="7"/>
  <c r="G57" i="7"/>
  <c r="H14" i="7"/>
  <c r="G18" i="7"/>
  <c r="G95" i="7"/>
  <c r="G24" i="7"/>
  <c r="H48" i="7"/>
  <c r="G48" i="7"/>
  <c r="J64" i="7"/>
  <c r="J112" i="7"/>
  <c r="G64" i="7"/>
  <c r="J92" i="7"/>
  <c r="J88" i="7"/>
  <c r="I64" i="7"/>
  <c r="I112" i="7"/>
  <c r="H64" i="7"/>
  <c r="G109" i="7"/>
  <c r="H25" i="7"/>
  <c r="G25" i="7"/>
  <c r="G14" i="7"/>
  <c r="G45" i="7"/>
  <c r="H112" i="7"/>
  <c r="G112" i="7"/>
</calcChain>
</file>

<file path=xl/sharedStrings.xml><?xml version="1.0" encoding="utf-8"?>
<sst xmlns="http://schemas.openxmlformats.org/spreadsheetml/2006/main" count="536" uniqueCount="316">
  <si>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</si>
  <si>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</si>
  <si>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</si>
  <si>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</si>
  <si>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</si>
  <si>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</si>
  <si>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</si>
  <si>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</si>
  <si>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</si>
  <si>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</si>
  <si>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</si>
  <si>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</si>
  <si>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</si>
  <si>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</si>
  <si>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</si>
  <si>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</si>
  <si>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</si>
  <si>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</si>
  <si>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</si>
  <si>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</si>
  <si>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</si>
  <si>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</si>
  <si>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</si>
  <si>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</si>
  <si>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</si>
  <si>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</si>
  <si>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</si>
  <si>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</si>
  <si>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</si>
  <si>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</si>
  <si>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</si>
  <si>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</si>
  <si>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</si>
  <si>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</si>
  <si>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</si>
  <si>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</si>
  <si>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</si>
  <si>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</si>
  <si>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</si>
  <si>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</si>
  <si>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</si>
  <si>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</si>
  <si>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</si>
  <si>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</si>
  <si>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</si>
  <si>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</si>
  <si>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</si>
  <si>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</si>
  <si>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</si>
  <si>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</si>
  <si>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</si>
  <si>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</si>
  <si>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</si>
  <si>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</si>
  <si>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</si>
  <si>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</si>
  <si>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</si>
  <si>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</si>
  <si>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</si>
  <si>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</si>
  <si>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</si>
  <si>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</si>
  <si>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</si>
  <si>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</si>
  <si>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</si>
  <si>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</si>
  <si>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</si>
  <si>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</si>
  <si>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</si>
  <si>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</si>
  <si>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</si>
  <si>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</si>
  <si>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</si>
  <si>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</si>
  <si>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</si>
  <si>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</si>
  <si>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</si>
  <si>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</si>
  <si>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</si>
  <si>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</si>
  <si>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</si>
  <si>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</si>
  <si>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</si>
  <si>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</si>
  <si>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</si>
  <si>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</si>
  <si>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</si>
  <si>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</si>
  <si>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</si>
  <si>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</si>
  <si>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</si>
  <si>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</si>
  <si>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</si>
  <si>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</si>
  <si>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</si>
  <si>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</si>
  <si>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</si>
  <si>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</si>
  <si>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</si>
  <si>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</si>
  <si>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</si>
  <si>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</si>
  <si>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Виконуючий обов’язки начальника фінансового управління Мелітопольської міської ради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</si>
  <si>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</si>
  <si>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</si>
  <si>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</si>
  <si>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</si>
  <si>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</si>
  <si>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</si>
  <si>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</si>
  <si>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</si>
  <si>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</si>
  <si>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</si>
  <si>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</si>
  <si>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</si>
  <si>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</si>
  <si>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</si>
  <si>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</si>
  <si>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</si>
  <si>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</si>
  <si>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</si>
  <si>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</si>
  <si>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</si>
  <si>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</si>
  <si>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</si>
  <si>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</si>
  <si>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</si>
  <si>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</si>
  <si>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</si>
  <si>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</si>
  <si>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</si>
  <si>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</si>
  <si>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</si>
  <si>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</si>
  <si>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</si>
  <si>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</si>
  <si>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</si>
  <si>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№2/45</t>
  </si>
  <si>
    <t>07.11.2022 №2/46</t>
  </si>
  <si>
    <t>07.11.2022 №2/50</t>
  </si>
  <si>
    <t>07.11.2022 №2/51</t>
  </si>
  <si>
    <t>07.11.2022 №2/52</t>
  </si>
  <si>
    <t>07.11.2022№2/53</t>
  </si>
  <si>
    <t>07.11.2022 №2/54</t>
  </si>
  <si>
    <t>07.11.2022 №2/55</t>
  </si>
  <si>
    <t>07.11.2022 №2/56</t>
  </si>
  <si>
    <t>07.11.2022 №2/57</t>
  </si>
  <si>
    <t>07.11.2022№2/69</t>
  </si>
  <si>
    <t>07.11.2022№2/90</t>
  </si>
  <si>
    <t>07.11.2022 №2/70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</si>
  <si>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</si>
  <si>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</si>
  <si>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</si>
  <si>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</si>
  <si>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</si>
  <si>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</si>
  <si>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</si>
  <si>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</si>
  <si>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</si>
  <si>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</si>
  <si>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</si>
  <si>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</si>
  <si>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</si>
  <si>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</si>
  <si>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</si>
  <si>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</si>
  <si>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</si>
  <si>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</si>
  <si>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</si>
  <si>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</si>
  <si>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</si>
  <si>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</si>
  <si>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</si>
  <si>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</si>
  <si>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</si>
  <si>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</si>
  <si>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</si>
  <si>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</si>
  <si>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</si>
  <si>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</si>
  <si>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</si>
  <si>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</si>
  <si>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</si>
  <si>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</si>
  <si>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</si>
  <si>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</si>
  <si>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</si>
  <si>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</si>
  <si>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</si>
  <si>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</si>
  <si>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</si>
  <si>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</si>
  <si>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</si>
  <si>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</si>
  <si>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</si>
  <si>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</si>
  <si>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</si>
  <si>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</si>
  <si>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</si>
  <si>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02/96</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</si>
  <si>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</si>
  <si>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</si>
  <si>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</si>
  <si>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</si>
  <si>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</si>
  <si>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</si>
  <si>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</si>
  <si>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</si>
  <si>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</si>
  <si>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</si>
  <si>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</si>
  <si>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</si>
  <si>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</si>
  <si>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</si>
  <si>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</si>
  <si>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</si>
  <si>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</si>
  <si>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</si>
  <si>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</si>
  <si>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</si>
  <si>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</si>
  <si>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</si>
  <si>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</si>
  <si>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</si>
  <si>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</si>
  <si>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</si>
  <si>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</si>
  <si>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</si>
  <si>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</si>
  <si>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</si>
  <si>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</si>
  <si>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</si>
  <si>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</si>
  <si>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</si>
  <si>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</si>
  <si>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</si>
  <si>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</si>
  <si>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</si>
  <si>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</si>
  <si>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</si>
  <si>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</si>
  <si>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</si>
  <si>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</si>
  <si>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</si>
  <si>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</si>
  <si>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</si>
  <si>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</si>
  <si>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</si>
  <si>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</si>
  <si>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</si>
  <si>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</si>
  <si>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</si>
  <si>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</si>
  <si>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</si>
  <si>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</si>
  <si>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</si>
  <si>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</si>
  <si>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</si>
  <si>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</si>
  <si>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</si>
  <si>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</si>
  <si>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</si>
  <si>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</si>
  <si>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</si>
  <si>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</si>
  <si>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</si>
  <si>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</si>
  <si>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</si>
  <si>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</si>
  <si>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</si>
  <si>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</si>
  <si>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</si>
  <si>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</si>
  <si>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</si>
  <si>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</si>
  <si>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</si>
  <si>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</si>
  <si>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</si>
  <si>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</si>
  <si>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</si>
  <si>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</si>
  <si>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</si>
  <si>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</si>
  <si>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</si>
  <si>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</si>
  <si>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</si>
  <si>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</si>
  <si>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</si>
  <si>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</si>
  <si>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</si>
  <si>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</si>
  <si>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</si>
  <si>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</si>
  <si>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</si>
  <si>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</si>
  <si>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</si>
  <si>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</si>
  <si>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</si>
  <si>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</si>
  <si>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</si>
  <si>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</si>
  <si>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</si>
  <si>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</si>
  <si>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</si>
  <si>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</si>
  <si>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</si>
  <si>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</si>
  <si>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</si>
  <si>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</si>
  <si>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</si>
  <si>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</si>
  <si>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07.11.2022 №2/67</t>
  </si>
  <si>
    <t>03.08.2023 № 1/2</t>
  </si>
  <si>
    <t>03.08.2023 № 1/1</t>
  </si>
  <si>
    <t>03.08.2023№ 1/3</t>
  </si>
  <si>
    <t>до рішення 26 сесії Мелітопольської міської ради Запорізької області VIII  скликання   від 03.08.2023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</si>
</sst>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60">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86"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8" fillId="2" borderId="0" xfId="0" applyFont="1" applyFill="1" applyBorder="1" applyAlignment="1">
      <alignment wrapText="1"/>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7" fillId="2" borderId="14" xfId="0" applyFont="1" applyFill="1" applyBorder="1" applyAlignment="1" applyProtection="1">
      <alignment horizontal="center" vertical="top"/>
      <protection locked="0"/>
    </xf>
    <xf numFmtId="0" fontId="7" fillId="2" borderId="14" xfId="0" applyFont="1" applyFill="1" applyBorder="1" applyAlignment="1" applyProtection="1">
      <alignment vertical="top" wrapText="1"/>
      <protection locked="0"/>
    </xf>
    <xf numFmtId="0" fontId="4" fillId="2" borderId="14" xfId="0" applyFont="1" applyFill="1" applyBorder="1" applyAlignment="1">
      <alignment horizontal="center"/>
    </xf>
    <xf numFmtId="0" fontId="10" fillId="2" borderId="0" xfId="0" applyFont="1" applyFill="1"/>
    <xf numFmtId="4" fontId="6" fillId="2" borderId="0" xfId="0" applyNumberFormat="1" applyFont="1" applyFill="1" applyAlignment="1">
      <alignment horizontal="center"/>
    </xf>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5" fillId="2" borderId="9" xfId="0" applyNumberFormat="1" applyFont="1" applyFill="1" applyBorder="1" applyAlignment="1">
      <alignment horizontal="right" vertical="center"/>
    </xf>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0" fontId="4" fillId="2" borderId="15" xfId="0" applyFont="1" applyFill="1" applyBorder="1"/>
    <xf numFmtId="4" fontId="7" fillId="2" borderId="16" xfId="0" applyNumberFormat="1" applyFont="1" applyFill="1" applyBorder="1" applyAlignment="1">
      <alignment horizontal="center" vertical="center"/>
    </xf>
    <xf numFmtId="0" fontId="5" fillId="2" borderId="13" xfId="0" applyFont="1" applyFill="1" applyBorder="1" applyAlignment="1">
      <alignment horizontal="left" wrapText="1"/>
    </xf>
    <xf numFmtId="4" fontId="4" fillId="2" borderId="13" xfId="0" applyNumberFormat="1" applyFont="1" applyFill="1" applyBorder="1" applyAlignment="1" applyProtection="1">
      <alignment horizontal="center" vertical="center" wrapText="1"/>
      <protection locked="0"/>
    </xf>
    <xf numFmtId="4" fontId="4" fillId="2" borderId="17" xfId="0" applyNumberFormat="1" applyFont="1" applyFill="1" applyBorder="1" applyAlignment="1">
      <alignment horizontal="center" vertical="center" wrapText="1"/>
    </xf>
    <xf numFmtId="4" fontId="4" fillId="2" borderId="17" xfId="0" applyNumberFormat="1" applyFont="1" applyFill="1" applyBorder="1" applyAlignment="1">
      <alignment horizontal="center" vertical="center"/>
    </xf>
    <xf numFmtId="4" fontId="4" fillId="2" borderId="18" xfId="0" applyNumberFormat="1" applyFont="1" applyFill="1" applyBorder="1" applyAlignment="1">
      <alignment horizontal="center" vertical="center"/>
    </xf>
    <xf numFmtId="0" fontId="5" fillId="2" borderId="1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11" fillId="2" borderId="9" xfId="0" applyNumberFormat="1" applyFont="1" applyFill="1" applyBorder="1" applyAlignment="1">
      <alignment horizontal="center" vertical="center"/>
    </xf>
    <xf numFmtId="49" fontId="7" fillId="2" borderId="0" xfId="0" applyNumberFormat="1" applyFont="1" applyFill="1" applyAlignment="1">
      <alignment horizontal="center"/>
    </xf>
    <xf numFmtId="0" fontId="5" fillId="2" borderId="7"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9" xfId="0"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49" fontId="5" fillId="2" borderId="20" xfId="0" applyNumberFormat="1" applyFont="1" applyFill="1" applyBorder="1" applyAlignment="1">
      <alignment horizontal="right" vertical="center"/>
    </xf>
    <xf numFmtId="0" fontId="5" fillId="2" borderId="7" xfId="0" applyFont="1" applyFill="1" applyBorder="1" applyAlignment="1" applyProtection="1">
      <alignment horizontal="left" wrapText="1"/>
      <protection locked="0"/>
    </xf>
    <xf numFmtId="49" fontId="4" fillId="0" borderId="9" xfId="0" applyNumberFormat="1" applyFont="1" applyBorder="1" applyAlignment="1" applyProtection="1">
      <alignment horizontal="center" vertical="center" wrapText="1"/>
      <protection locked="0"/>
    </xf>
    <xf numFmtId="0" fontId="4" fillId="0" borderId="9" xfId="0" applyFont="1" applyBorder="1" applyAlignment="1">
      <alignment horizontal="left" vertical="top" wrapText="1"/>
    </xf>
    <xf numFmtId="0" fontId="8" fillId="2" borderId="2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4" fillId="2" borderId="0" xfId="0" applyFont="1" applyFill="1" applyBorder="1" applyAlignment="1">
      <alignment horizontal="left" wrapText="1"/>
    </xf>
    <xf numFmtId="0" fontId="5" fillId="2" borderId="1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8" fillId="2" borderId="0" xfId="0" applyFont="1" applyFill="1" applyAlignment="1">
      <alignment horizontal="left" wrapText="1"/>
    </xf>
    <xf numFmtId="14" fontId="5" fillId="2" borderId="11" xfId="0" applyNumberFormat="1" applyFont="1" applyFill="1" applyBorder="1" applyAlignment="1" applyProtection="1">
      <alignment horizontal="left" vertical="center" wrapText="1"/>
      <protection locked="0"/>
    </xf>
    <xf numFmtId="14" fontId="5" fillId="2" borderId="13"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8" fillId="2" borderId="21"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49" fontId="7" fillId="2" borderId="0" xfId="0" applyNumberFormat="1" applyFont="1" applyFill="1" applyAlignment="1">
      <alignment horizontal="center"/>
    </xf>
    <xf numFmtId="49" fontId="8" fillId="2" borderId="22" xfId="0" applyNumberFormat="1" applyFont="1" applyFill="1" applyBorder="1" applyAlignment="1">
      <alignment horizontal="center" wrapText="1"/>
    </xf>
    <xf numFmtId="49" fontId="8" fillId="2" borderId="23" xfId="0" applyNumberFormat="1" applyFont="1" applyFill="1" applyBorder="1" applyAlignment="1">
      <alignment horizontal="center" wrapText="1"/>
    </xf>
    <xf numFmtId="0" fontId="5" fillId="2" borderId="13" xfId="0" applyFont="1" applyFill="1" applyBorder="1" applyAlignment="1">
      <alignment horizontal="center" vertical="center" wrapText="1"/>
    </xf>
    <xf numFmtId="0" fontId="8" fillId="2" borderId="21" xfId="0" applyFont="1" applyFill="1" applyBorder="1" applyAlignment="1">
      <alignment horizontal="center" wrapText="1"/>
    </xf>
    <xf numFmtId="0" fontId="8" fillId="2" borderId="7"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tabSelected="1" zoomScale="70" zoomScaleNormal="70" zoomScaleSheetLayoutView="25" workbookViewId="0">
      <selection activeCell="H2" sqref="H2:J2"/>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26.44140625" style="12" customWidth="1"/>
    <col min="9" max="9" width="20.109375" style="12" customWidth="1"/>
    <col min="10" max="10" width="20.88671875" style="12" customWidth="1"/>
    <col min="11" max="11" width="17.5546875" style="13" customWidth="1"/>
    <col min="12" max="14" width="9.109375" style="13"/>
    <col min="15" max="16384" width="9.109375" style="15"/>
  </cols>
  <sheetData>
    <row r="1" spans="1:10" ht="15.6" x14ac:dyDescent="0.3">
      <c r="H1" s="14" t="s">
        <v>0</v>
      </c>
      <c r="I1" s="14"/>
      <c r="J1" s="14"/>
    </row>
    <row r="2" spans="1:10" ht="54.75" customHeight="1" x14ac:dyDescent="0.3">
      <c r="H2" s="146" t="s">
        <v>315</v>
      </c>
      <c r="I2" s="146"/>
      <c r="J2" s="146"/>
    </row>
    <row r="3" spans="1:10" ht="15.6" x14ac:dyDescent="0.3">
      <c r="H3" s="14"/>
      <c r="I3" s="14"/>
      <c r="J3" s="14"/>
    </row>
    <row r="4" spans="1:10" ht="15.75" customHeight="1" x14ac:dyDescent="0.3">
      <c r="H4" s="16"/>
      <c r="I4" s="16"/>
      <c r="J4" s="16"/>
    </row>
    <row r="5" spans="1:10" ht="15.6" x14ac:dyDescent="0.3">
      <c r="H5" s="16"/>
      <c r="I5" s="16"/>
      <c r="J5" s="16"/>
    </row>
    <row r="6" spans="1:10" ht="17.399999999999999" x14ac:dyDescent="0.3">
      <c r="A6" s="154" t="s">
        <v>44</v>
      </c>
      <c r="B6" s="154"/>
      <c r="C6" s="154"/>
      <c r="D6" s="154"/>
      <c r="E6" s="154"/>
      <c r="F6" s="154"/>
      <c r="G6" s="154"/>
      <c r="H6" s="154"/>
      <c r="I6" s="154"/>
      <c r="J6" s="154"/>
    </row>
    <row r="7" spans="1:10" ht="17.399999999999999" x14ac:dyDescent="0.3">
      <c r="A7" s="154" t="s">
        <v>104</v>
      </c>
      <c r="B7" s="154"/>
      <c r="C7" s="154"/>
      <c r="D7" s="154"/>
      <c r="E7" s="154"/>
      <c r="F7" s="154"/>
      <c r="G7" s="154"/>
      <c r="H7" s="154"/>
      <c r="I7" s="154"/>
      <c r="J7" s="154"/>
    </row>
    <row r="8" spans="1:10" ht="17.399999999999999" x14ac:dyDescent="0.3">
      <c r="A8" s="2" t="s">
        <v>78</v>
      </c>
      <c r="B8" s="124"/>
      <c r="C8" s="124"/>
      <c r="D8" s="124"/>
      <c r="E8" s="124"/>
      <c r="F8" s="124"/>
      <c r="G8" s="124"/>
      <c r="H8" s="124"/>
      <c r="I8" s="124"/>
      <c r="J8" s="124"/>
    </row>
    <row r="9" spans="1:10" ht="18" x14ac:dyDescent="0.35">
      <c r="A9" s="3" t="s">
        <v>76</v>
      </c>
      <c r="B9" s="124"/>
      <c r="C9" s="124"/>
      <c r="D9" s="124"/>
      <c r="E9" s="124"/>
      <c r="F9" s="124"/>
      <c r="G9" s="124"/>
      <c r="H9" s="124"/>
      <c r="I9" s="124"/>
      <c r="J9" s="124"/>
    </row>
    <row r="10" spans="1:10" ht="18.600000000000001" thickBot="1" x14ac:dyDescent="0.4">
      <c r="B10" s="17"/>
      <c r="C10" s="17"/>
      <c r="D10" s="17"/>
      <c r="E10" s="17"/>
      <c r="F10" s="18"/>
      <c r="G10" s="18"/>
      <c r="H10" s="17"/>
      <c r="I10" s="17"/>
      <c r="J10" s="19" t="s">
        <v>75</v>
      </c>
    </row>
    <row r="11" spans="1:10" ht="111" customHeight="1" x14ac:dyDescent="0.25">
      <c r="A11" s="155" t="s">
        <v>47</v>
      </c>
      <c r="B11" s="158" t="s">
        <v>48</v>
      </c>
      <c r="C11" s="133" t="s">
        <v>49</v>
      </c>
      <c r="D11" s="133" t="s">
        <v>50</v>
      </c>
      <c r="E11" s="133" t="s">
        <v>51</v>
      </c>
      <c r="F11" s="133" t="s">
        <v>77</v>
      </c>
      <c r="G11" s="133" t="s">
        <v>52</v>
      </c>
      <c r="H11" s="150" t="s">
        <v>1</v>
      </c>
      <c r="I11" s="135" t="s">
        <v>2</v>
      </c>
      <c r="J11" s="136"/>
    </row>
    <row r="12" spans="1:10" ht="27.6" x14ac:dyDescent="0.25">
      <c r="A12" s="156"/>
      <c r="B12" s="159"/>
      <c r="C12" s="134"/>
      <c r="D12" s="134"/>
      <c r="E12" s="134"/>
      <c r="F12" s="134"/>
      <c r="G12" s="134"/>
      <c r="H12" s="151"/>
      <c r="I12" s="20" t="s">
        <v>53</v>
      </c>
      <c r="J12" s="21" t="s">
        <v>54</v>
      </c>
    </row>
    <row r="13" spans="1:10" ht="18.75" customHeight="1" x14ac:dyDescent="0.3">
      <c r="A13" s="4" t="s">
        <v>45</v>
      </c>
      <c r="B13" s="22">
        <v>2</v>
      </c>
      <c r="C13" s="23">
        <v>3</v>
      </c>
      <c r="D13" s="23">
        <v>4</v>
      </c>
      <c r="E13" s="23">
        <v>5</v>
      </c>
      <c r="F13" s="23">
        <v>6</v>
      </c>
      <c r="G13" s="23">
        <v>7</v>
      </c>
      <c r="H13" s="24">
        <v>8</v>
      </c>
      <c r="I13" s="25">
        <v>9</v>
      </c>
      <c r="J13" s="26">
        <v>10</v>
      </c>
    </row>
    <row r="14" spans="1:10" ht="44.4" customHeight="1" x14ac:dyDescent="0.3">
      <c r="A14" s="10" t="s">
        <v>19</v>
      </c>
      <c r="B14" s="27"/>
      <c r="C14" s="27"/>
      <c r="D14" s="28" t="s">
        <v>3</v>
      </c>
      <c r="E14" s="29"/>
      <c r="F14" s="30"/>
      <c r="G14" s="31">
        <f>H14+I14</f>
        <v>117436227</v>
      </c>
      <c r="H14" s="32">
        <f>H17+H18+H24+H21+H20+H16+H23+H22+H15+H19</f>
        <v>50989534</v>
      </c>
      <c r="I14" s="32">
        <f>I17+I18+I24+I21+I20+I16+I23+I22+I15+I19</f>
        <v>66446693</v>
      </c>
      <c r="J14" s="32">
        <f>J17+J18+J24+J21+J20+J16+J23+J22+J15+J19</f>
        <v>66119500</v>
      </c>
    </row>
    <row r="15" spans="1:10" ht="104.25" customHeight="1" x14ac:dyDescent="0.25">
      <c r="A15" s="111" t="s">
        <v>260</v>
      </c>
      <c r="B15" s="37" t="s">
        <v>261</v>
      </c>
      <c r="C15" s="37" t="s">
        <v>225</v>
      </c>
      <c r="D15" s="33" t="s">
        <v>262</v>
      </c>
      <c r="E15" s="29" t="s">
        <v>221</v>
      </c>
      <c r="F15" s="34" t="s">
        <v>270</v>
      </c>
      <c r="G15" s="35">
        <f t="shared" ref="G15:G24" si="0">H15+I15</f>
        <v>1900000</v>
      </c>
      <c r="H15" s="36">
        <v>950000</v>
      </c>
      <c r="I15" s="36">
        <v>950000</v>
      </c>
      <c r="J15" s="36">
        <v>950000</v>
      </c>
    </row>
    <row r="16" spans="1:10" ht="44.4" customHeight="1" x14ac:dyDescent="0.25">
      <c r="A16" s="5" t="s">
        <v>167</v>
      </c>
      <c r="B16" s="37" t="s">
        <v>168</v>
      </c>
      <c r="C16" s="37" t="s">
        <v>7</v>
      </c>
      <c r="D16" s="38" t="s">
        <v>169</v>
      </c>
      <c r="E16" s="39" t="s">
        <v>170</v>
      </c>
      <c r="F16" s="40" t="s">
        <v>192</v>
      </c>
      <c r="G16" s="35">
        <f t="shared" si="0"/>
        <v>226200</v>
      </c>
      <c r="H16" s="36">
        <v>226200</v>
      </c>
      <c r="I16" s="36"/>
      <c r="J16" s="41"/>
    </row>
    <row r="17" spans="1:10" ht="66" customHeight="1" x14ac:dyDescent="0.25">
      <c r="A17" s="5" t="s">
        <v>21</v>
      </c>
      <c r="B17" s="37" t="s">
        <v>22</v>
      </c>
      <c r="C17" s="37" t="s">
        <v>7</v>
      </c>
      <c r="D17" s="42" t="s">
        <v>23</v>
      </c>
      <c r="E17" s="29" t="s">
        <v>55</v>
      </c>
      <c r="F17" s="40" t="s">
        <v>133</v>
      </c>
      <c r="G17" s="35">
        <f t="shared" si="0"/>
        <v>7368200</v>
      </c>
      <c r="H17" s="43">
        <f>5282300-76800-92700+605200+169500+1248000+63200</f>
        <v>7198700</v>
      </c>
      <c r="I17" s="43">
        <f>76800+92700+169500-169500</f>
        <v>169500</v>
      </c>
      <c r="J17" s="44">
        <v>169500</v>
      </c>
    </row>
    <row r="18" spans="1:10" ht="69" customHeight="1" x14ac:dyDescent="0.25">
      <c r="A18" s="5" t="s">
        <v>21</v>
      </c>
      <c r="B18" s="37" t="s">
        <v>22</v>
      </c>
      <c r="C18" s="37" t="s">
        <v>7</v>
      </c>
      <c r="D18" s="45" t="s">
        <v>23</v>
      </c>
      <c r="E18" s="39" t="s">
        <v>211</v>
      </c>
      <c r="F18" s="40" t="s">
        <v>134</v>
      </c>
      <c r="G18" s="35">
        <f t="shared" si="0"/>
        <v>101665034</v>
      </c>
      <c r="H18" s="36">
        <f>46600000+65034+10000000-20000000</f>
        <v>36665034</v>
      </c>
      <c r="I18" s="36">
        <f>45000000+20000000</f>
        <v>65000000</v>
      </c>
      <c r="J18" s="41">
        <v>65000000</v>
      </c>
    </row>
    <row r="19" spans="1:10" ht="54" x14ac:dyDescent="0.25">
      <c r="A19" s="5" t="s">
        <v>21</v>
      </c>
      <c r="B19" s="37" t="s">
        <v>22</v>
      </c>
      <c r="C19" s="37" t="s">
        <v>7</v>
      </c>
      <c r="D19" s="45" t="s">
        <v>23</v>
      </c>
      <c r="E19" s="39" t="s">
        <v>299</v>
      </c>
      <c r="F19" s="40" t="s">
        <v>304</v>
      </c>
      <c r="G19" s="35">
        <f t="shared" si="0"/>
        <v>500000</v>
      </c>
      <c r="H19" s="36">
        <v>500000</v>
      </c>
      <c r="I19" s="36"/>
      <c r="J19" s="41"/>
    </row>
    <row r="20" spans="1:10" ht="36" x14ac:dyDescent="0.25">
      <c r="A20" s="5" t="s">
        <v>21</v>
      </c>
      <c r="B20" s="37" t="s">
        <v>22</v>
      </c>
      <c r="C20" s="37" t="s">
        <v>7</v>
      </c>
      <c r="D20" s="42" t="s">
        <v>23</v>
      </c>
      <c r="E20" s="29" t="s">
        <v>166</v>
      </c>
      <c r="F20" s="40" t="s">
        <v>193</v>
      </c>
      <c r="G20" s="35">
        <f t="shared" si="0"/>
        <v>57900</v>
      </c>
      <c r="H20" s="43">
        <v>57900</v>
      </c>
      <c r="I20" s="43"/>
      <c r="J20" s="44"/>
    </row>
    <row r="21" spans="1:10" ht="36" x14ac:dyDescent="0.25">
      <c r="A21" s="5" t="s">
        <v>21</v>
      </c>
      <c r="B21" s="37" t="s">
        <v>22</v>
      </c>
      <c r="C21" s="37" t="s">
        <v>7</v>
      </c>
      <c r="D21" s="45" t="s">
        <v>23</v>
      </c>
      <c r="E21" s="39" t="s">
        <v>108</v>
      </c>
      <c r="F21" s="40" t="s">
        <v>135</v>
      </c>
      <c r="G21" s="35">
        <f t="shared" si="0"/>
        <v>10000</v>
      </c>
      <c r="H21" s="36">
        <v>10000</v>
      </c>
      <c r="I21" s="36"/>
      <c r="J21" s="41"/>
    </row>
    <row r="22" spans="1:10" ht="54" x14ac:dyDescent="0.25">
      <c r="A22" s="5" t="s">
        <v>212</v>
      </c>
      <c r="B22" s="112" t="s">
        <v>213</v>
      </c>
      <c r="C22" s="112" t="s">
        <v>214</v>
      </c>
      <c r="D22" s="45" t="s">
        <v>215</v>
      </c>
      <c r="E22" s="39" t="s">
        <v>216</v>
      </c>
      <c r="F22" s="40" t="s">
        <v>271</v>
      </c>
      <c r="G22" s="35">
        <f t="shared" si="0"/>
        <v>1300000</v>
      </c>
      <c r="H22" s="36">
        <v>1300000</v>
      </c>
      <c r="I22" s="36"/>
      <c r="J22" s="41"/>
    </row>
    <row r="23" spans="1:10" ht="36" x14ac:dyDescent="0.25">
      <c r="A23" s="5" t="s">
        <v>171</v>
      </c>
      <c r="B23" s="37" t="s">
        <v>36</v>
      </c>
      <c r="C23" s="37" t="s">
        <v>37</v>
      </c>
      <c r="D23" s="42" t="s">
        <v>38</v>
      </c>
      <c r="E23" s="39" t="s">
        <v>172</v>
      </c>
      <c r="F23" s="40" t="s">
        <v>194</v>
      </c>
      <c r="G23" s="35">
        <f t="shared" si="0"/>
        <v>327193</v>
      </c>
      <c r="H23" s="36"/>
      <c r="I23" s="36">
        <v>327193</v>
      </c>
      <c r="J23" s="41"/>
    </row>
    <row r="24" spans="1:10" ht="54" x14ac:dyDescent="0.35">
      <c r="A24" s="5" t="s">
        <v>92</v>
      </c>
      <c r="B24" s="37" t="s">
        <v>93</v>
      </c>
      <c r="C24" s="37" t="s">
        <v>6</v>
      </c>
      <c r="D24" s="49" t="s">
        <v>94</v>
      </c>
      <c r="E24" s="29" t="s">
        <v>79</v>
      </c>
      <c r="F24" s="40" t="s">
        <v>136</v>
      </c>
      <c r="G24" s="35">
        <f t="shared" si="0"/>
        <v>4081700</v>
      </c>
      <c r="H24" s="36">
        <f>2700000+967700+414000</f>
        <v>4081700</v>
      </c>
      <c r="I24" s="36"/>
      <c r="J24" s="41"/>
    </row>
    <row r="25" spans="1:10" ht="49.5" customHeight="1" x14ac:dyDescent="0.3">
      <c r="A25" s="11" t="s">
        <v>218</v>
      </c>
      <c r="B25" s="46"/>
      <c r="C25" s="46"/>
      <c r="D25" s="47" t="s">
        <v>217</v>
      </c>
      <c r="E25" s="29"/>
      <c r="F25" s="48"/>
      <c r="G25" s="31">
        <f>H25+I25</f>
        <v>4130000</v>
      </c>
      <c r="H25" s="32">
        <f>SUM(H26:H32)</f>
        <v>2390000</v>
      </c>
      <c r="I25" s="32">
        <f>SUM(I26:I32)</f>
        <v>1740000</v>
      </c>
      <c r="J25" s="32">
        <f>SUM(J26:J32)</f>
        <v>1740000</v>
      </c>
    </row>
    <row r="26" spans="1:10" ht="61.5" customHeight="1" x14ac:dyDescent="0.35">
      <c r="A26" s="111" t="s">
        <v>263</v>
      </c>
      <c r="B26" s="37" t="s">
        <v>224</v>
      </c>
      <c r="C26" s="37" t="s">
        <v>225</v>
      </c>
      <c r="D26" s="49" t="s">
        <v>226</v>
      </c>
      <c r="E26" s="138" t="s">
        <v>221</v>
      </c>
      <c r="F26" s="147" t="s">
        <v>270</v>
      </c>
      <c r="G26" s="35">
        <f t="shared" ref="G26:G41" si="1">H26+I26</f>
        <v>560000</v>
      </c>
      <c r="H26" s="36">
        <v>50000</v>
      </c>
      <c r="I26" s="36">
        <v>510000</v>
      </c>
      <c r="J26" s="41">
        <v>510000</v>
      </c>
    </row>
    <row r="27" spans="1:10" ht="51.75" customHeight="1" x14ac:dyDescent="0.35">
      <c r="A27" s="111" t="s">
        <v>264</v>
      </c>
      <c r="B27" s="61" t="s">
        <v>125</v>
      </c>
      <c r="C27" s="61" t="s">
        <v>126</v>
      </c>
      <c r="D27" s="49" t="s">
        <v>127</v>
      </c>
      <c r="E27" s="145"/>
      <c r="F27" s="148"/>
      <c r="G27" s="35">
        <f t="shared" si="1"/>
        <v>300000</v>
      </c>
      <c r="H27" s="36">
        <v>300000</v>
      </c>
      <c r="I27" s="36"/>
      <c r="J27" s="41"/>
    </row>
    <row r="28" spans="1:10" ht="51.75" customHeight="1" x14ac:dyDescent="0.35">
      <c r="A28" s="111" t="s">
        <v>265</v>
      </c>
      <c r="B28" s="61" t="s">
        <v>87</v>
      </c>
      <c r="C28" s="61" t="s">
        <v>12</v>
      </c>
      <c r="D28" s="49" t="s">
        <v>88</v>
      </c>
      <c r="E28" s="145"/>
      <c r="F28" s="148"/>
      <c r="G28" s="35">
        <f t="shared" si="1"/>
        <v>240000</v>
      </c>
      <c r="H28" s="36">
        <v>240000</v>
      </c>
      <c r="I28" s="36"/>
      <c r="J28" s="41"/>
    </row>
    <row r="29" spans="1:10" ht="49.5" customHeight="1" x14ac:dyDescent="0.35">
      <c r="A29" s="111" t="s">
        <v>266</v>
      </c>
      <c r="B29" s="61" t="s">
        <v>267</v>
      </c>
      <c r="C29" s="61" t="s">
        <v>268</v>
      </c>
      <c r="D29" s="49" t="s">
        <v>269</v>
      </c>
      <c r="E29" s="139"/>
      <c r="F29" s="149"/>
      <c r="G29" s="35">
        <f t="shared" si="1"/>
        <v>1400000</v>
      </c>
      <c r="H29" s="36">
        <v>400000</v>
      </c>
      <c r="I29" s="36">
        <v>1000000</v>
      </c>
      <c r="J29" s="41">
        <f>I29</f>
        <v>1000000</v>
      </c>
    </row>
    <row r="30" spans="1:10" ht="49.5" customHeight="1" x14ac:dyDescent="0.35">
      <c r="A30" s="129" t="s">
        <v>293</v>
      </c>
      <c r="B30" s="61" t="s">
        <v>295</v>
      </c>
      <c r="C30" s="61" t="s">
        <v>268</v>
      </c>
      <c r="D30" s="49" t="s">
        <v>294</v>
      </c>
      <c r="E30" s="130" t="s">
        <v>296</v>
      </c>
      <c r="F30" s="128" t="s">
        <v>312</v>
      </c>
      <c r="G30" s="35">
        <f t="shared" si="1"/>
        <v>550000</v>
      </c>
      <c r="H30" s="36">
        <f>150000+320000</f>
        <v>470000</v>
      </c>
      <c r="I30" s="36">
        <v>80000</v>
      </c>
      <c r="J30" s="36">
        <v>80000</v>
      </c>
    </row>
    <row r="31" spans="1:10" ht="49.5" customHeight="1" x14ac:dyDescent="0.35">
      <c r="A31" s="129" t="s">
        <v>293</v>
      </c>
      <c r="B31" s="61" t="s">
        <v>295</v>
      </c>
      <c r="C31" s="61" t="s">
        <v>268</v>
      </c>
      <c r="D31" s="49" t="s">
        <v>294</v>
      </c>
      <c r="E31" s="130" t="s">
        <v>305</v>
      </c>
      <c r="F31" s="128" t="s">
        <v>313</v>
      </c>
      <c r="G31" s="35">
        <f t="shared" si="1"/>
        <v>350000</v>
      </c>
      <c r="H31" s="36">
        <v>350000</v>
      </c>
      <c r="I31" s="36"/>
      <c r="J31" s="36"/>
    </row>
    <row r="32" spans="1:10" ht="49.5" customHeight="1" x14ac:dyDescent="0.35">
      <c r="A32" s="129" t="s">
        <v>293</v>
      </c>
      <c r="B32" s="61" t="s">
        <v>295</v>
      </c>
      <c r="C32" s="61" t="s">
        <v>268</v>
      </c>
      <c r="D32" s="49" t="s">
        <v>294</v>
      </c>
      <c r="E32" s="130" t="s">
        <v>306</v>
      </c>
      <c r="F32" s="128" t="s">
        <v>314</v>
      </c>
      <c r="G32" s="35">
        <f t="shared" si="1"/>
        <v>730000</v>
      </c>
      <c r="H32" s="36">
        <v>580000</v>
      </c>
      <c r="I32" s="36">
        <v>150000</v>
      </c>
      <c r="J32" s="36">
        <v>150000</v>
      </c>
    </row>
    <row r="33" spans="1:10" ht="51.75" customHeight="1" x14ac:dyDescent="0.3">
      <c r="A33" s="11" t="s">
        <v>220</v>
      </c>
      <c r="B33" s="46"/>
      <c r="C33" s="46"/>
      <c r="D33" s="47" t="s">
        <v>219</v>
      </c>
      <c r="E33" s="29"/>
      <c r="F33" s="48"/>
      <c r="G33" s="31">
        <f>H33+I33</f>
        <v>22100000</v>
      </c>
      <c r="H33" s="32">
        <f>SUM(H34:H37)</f>
        <v>6680000</v>
      </c>
      <c r="I33" s="32">
        <f>SUM(I34:I37)</f>
        <v>15420000</v>
      </c>
      <c r="J33" s="32">
        <f>SUM(J34:J37)</f>
        <v>15420000</v>
      </c>
    </row>
    <row r="34" spans="1:10" ht="36" x14ac:dyDescent="0.35">
      <c r="A34" s="5" t="s">
        <v>222</v>
      </c>
      <c r="B34" s="37" t="s">
        <v>17</v>
      </c>
      <c r="C34" s="37" t="s">
        <v>13</v>
      </c>
      <c r="D34" s="49" t="s">
        <v>18</v>
      </c>
      <c r="E34" s="138" t="s">
        <v>221</v>
      </c>
      <c r="F34" s="147" t="s">
        <v>270</v>
      </c>
      <c r="G34" s="35">
        <f t="shared" si="1"/>
        <v>10000000</v>
      </c>
      <c r="H34" s="36"/>
      <c r="I34" s="36">
        <v>10000000</v>
      </c>
      <c r="J34" s="41">
        <f>I34</f>
        <v>10000000</v>
      </c>
    </row>
    <row r="35" spans="1:10" ht="57" customHeight="1" x14ac:dyDescent="0.35">
      <c r="A35" s="5" t="s">
        <v>223</v>
      </c>
      <c r="B35" s="37" t="s">
        <v>40</v>
      </c>
      <c r="C35" s="37" t="s">
        <v>41</v>
      </c>
      <c r="D35" s="49" t="s">
        <v>42</v>
      </c>
      <c r="E35" s="145"/>
      <c r="F35" s="148"/>
      <c r="G35" s="35">
        <f t="shared" si="1"/>
        <v>5000000</v>
      </c>
      <c r="H35" s="36"/>
      <c r="I35" s="36">
        <v>5000000</v>
      </c>
      <c r="J35" s="41">
        <f>I35</f>
        <v>5000000</v>
      </c>
    </row>
    <row r="36" spans="1:10" ht="90" x14ac:dyDescent="0.25">
      <c r="A36" s="5" t="s">
        <v>284</v>
      </c>
      <c r="B36" s="37" t="s">
        <v>285</v>
      </c>
      <c r="C36" s="37" t="s">
        <v>286</v>
      </c>
      <c r="D36" s="122" t="s">
        <v>287</v>
      </c>
      <c r="E36" s="34" t="s">
        <v>288</v>
      </c>
      <c r="F36" s="40" t="s">
        <v>290</v>
      </c>
      <c r="G36" s="35">
        <f t="shared" si="1"/>
        <v>2500000</v>
      </c>
      <c r="H36" s="36">
        <v>2500000</v>
      </c>
      <c r="I36" s="36">
        <v>0</v>
      </c>
      <c r="J36" s="41">
        <v>0</v>
      </c>
    </row>
    <row r="37" spans="1:10" ht="102" customHeight="1" x14ac:dyDescent="0.25">
      <c r="A37" s="5" t="s">
        <v>284</v>
      </c>
      <c r="B37" s="37" t="s">
        <v>285</v>
      </c>
      <c r="C37" s="37" t="s">
        <v>286</v>
      </c>
      <c r="D37" s="122" t="s">
        <v>287</v>
      </c>
      <c r="E37" s="34" t="s">
        <v>291</v>
      </c>
      <c r="F37" s="40" t="s">
        <v>303</v>
      </c>
      <c r="G37" s="35">
        <f t="shared" si="1"/>
        <v>4600000</v>
      </c>
      <c r="H37" s="36">
        <v>4180000</v>
      </c>
      <c r="I37" s="36">
        <v>420000</v>
      </c>
      <c r="J37" s="41">
        <v>420000</v>
      </c>
    </row>
    <row r="38" spans="1:10" ht="52.2" x14ac:dyDescent="0.25">
      <c r="A38" s="11" t="s">
        <v>20</v>
      </c>
      <c r="B38" s="50"/>
      <c r="C38" s="50"/>
      <c r="D38" s="28" t="s">
        <v>9</v>
      </c>
      <c r="E38" s="51"/>
      <c r="F38" s="51"/>
      <c r="G38" s="31">
        <f>H38+I38</f>
        <v>51518815</v>
      </c>
      <c r="H38" s="32">
        <f>H45+H40+H46+H43+H47+H42+H44+H39+H41</f>
        <v>49379861</v>
      </c>
      <c r="I38" s="32">
        <f>I45+I40+I46+I43+I47+I42+I44+I39+I41</f>
        <v>2138954</v>
      </c>
      <c r="J38" s="32">
        <f>J45+J40+J46+J43+J47+J42+J44+J39+J41</f>
        <v>2138954</v>
      </c>
    </row>
    <row r="39" spans="1:10" ht="54" x14ac:dyDescent="0.25">
      <c r="A39" s="5" t="s">
        <v>227</v>
      </c>
      <c r="B39" s="37" t="s">
        <v>224</v>
      </c>
      <c r="C39" s="37" t="s">
        <v>225</v>
      </c>
      <c r="D39" s="33" t="s">
        <v>226</v>
      </c>
      <c r="E39" s="113" t="s">
        <v>221</v>
      </c>
      <c r="F39" s="34" t="s">
        <v>270</v>
      </c>
      <c r="G39" s="35">
        <f t="shared" si="1"/>
        <v>3866000</v>
      </c>
      <c r="H39" s="36">
        <v>1866000</v>
      </c>
      <c r="I39" s="36">
        <v>2000000</v>
      </c>
      <c r="J39" s="41">
        <f>I39</f>
        <v>2000000</v>
      </c>
    </row>
    <row r="40" spans="1:10" ht="56.25" customHeight="1" x14ac:dyDescent="0.35">
      <c r="A40" s="5" t="s">
        <v>109</v>
      </c>
      <c r="B40" s="37" t="s">
        <v>110</v>
      </c>
      <c r="C40" s="37" t="s">
        <v>5</v>
      </c>
      <c r="D40" s="52" t="s">
        <v>111</v>
      </c>
      <c r="E40" s="42" t="s">
        <v>112</v>
      </c>
      <c r="F40" s="40" t="s">
        <v>140</v>
      </c>
      <c r="G40" s="35">
        <f t="shared" si="1"/>
        <v>500000</v>
      </c>
      <c r="H40" s="36">
        <v>500000</v>
      </c>
      <c r="I40" s="36"/>
      <c r="J40" s="41"/>
    </row>
    <row r="41" spans="1:10" ht="69" customHeight="1" x14ac:dyDescent="0.25">
      <c r="A41" s="5" t="s">
        <v>307</v>
      </c>
      <c r="B41" s="37" t="s">
        <v>309</v>
      </c>
      <c r="C41" s="131" t="s">
        <v>5</v>
      </c>
      <c r="D41" s="132" t="s">
        <v>308</v>
      </c>
      <c r="E41" s="42" t="s">
        <v>310</v>
      </c>
      <c r="F41" s="40" t="s">
        <v>311</v>
      </c>
      <c r="G41" s="35">
        <f t="shared" si="1"/>
        <v>120000</v>
      </c>
      <c r="H41" s="36">
        <v>120000</v>
      </c>
      <c r="I41" s="36"/>
      <c r="J41" s="41"/>
    </row>
    <row r="42" spans="1:10" ht="56.25" customHeight="1" x14ac:dyDescent="0.35">
      <c r="A42" s="5" t="s">
        <v>129</v>
      </c>
      <c r="B42" s="37" t="s">
        <v>130</v>
      </c>
      <c r="C42" s="37" t="s">
        <v>131</v>
      </c>
      <c r="D42" s="52" t="s">
        <v>132</v>
      </c>
      <c r="E42" s="42" t="s">
        <v>179</v>
      </c>
      <c r="F42" s="40" t="s">
        <v>147</v>
      </c>
      <c r="G42" s="35">
        <f t="shared" ref="G42:G51" si="2">H42+I42</f>
        <v>100000</v>
      </c>
      <c r="H42" s="36">
        <v>100000</v>
      </c>
      <c r="I42" s="36"/>
      <c r="J42" s="41"/>
    </row>
    <row r="43" spans="1:10" ht="56.25" customHeight="1" x14ac:dyDescent="0.35">
      <c r="A43" s="5" t="s">
        <v>117</v>
      </c>
      <c r="B43" s="37" t="s">
        <v>118</v>
      </c>
      <c r="C43" s="37" t="s">
        <v>119</v>
      </c>
      <c r="D43" s="52" t="s">
        <v>115</v>
      </c>
      <c r="E43" s="39" t="s">
        <v>120</v>
      </c>
      <c r="F43" s="40" t="s">
        <v>137</v>
      </c>
      <c r="G43" s="35">
        <f t="shared" si="2"/>
        <v>200000</v>
      </c>
      <c r="H43" s="36">
        <v>200000</v>
      </c>
      <c r="I43" s="36"/>
      <c r="J43" s="41"/>
    </row>
    <row r="44" spans="1:10" ht="102" customHeight="1" x14ac:dyDescent="0.25">
      <c r="A44" s="5" t="s">
        <v>176</v>
      </c>
      <c r="B44" s="37" t="s">
        <v>177</v>
      </c>
      <c r="C44" s="37" t="s">
        <v>163</v>
      </c>
      <c r="D44" s="53" t="s">
        <v>178</v>
      </c>
      <c r="E44" s="152" t="s">
        <v>105</v>
      </c>
      <c r="F44" s="147" t="s">
        <v>139</v>
      </c>
      <c r="G44" s="35">
        <f t="shared" si="2"/>
        <v>23215</v>
      </c>
      <c r="H44" s="36">
        <v>23215</v>
      </c>
      <c r="I44" s="36"/>
      <c r="J44" s="41"/>
    </row>
    <row r="45" spans="1:10" ht="53.25" customHeight="1" x14ac:dyDescent="0.35">
      <c r="A45" s="5" t="s">
        <v>82</v>
      </c>
      <c r="B45" s="37" t="s">
        <v>83</v>
      </c>
      <c r="C45" s="37" t="s">
        <v>4</v>
      </c>
      <c r="D45" s="52" t="s">
        <v>84</v>
      </c>
      <c r="E45" s="153"/>
      <c r="F45" s="149"/>
      <c r="G45" s="35">
        <f t="shared" si="2"/>
        <v>15879600</v>
      </c>
      <c r="H45" s="54">
        <f>14983700-622000-46254+622000-92700+895900</f>
        <v>15740646</v>
      </c>
      <c r="I45" s="55">
        <f>46254+92700</f>
        <v>138954</v>
      </c>
      <c r="J45" s="56">
        <v>138954</v>
      </c>
    </row>
    <row r="46" spans="1:10" ht="51" customHeight="1" x14ac:dyDescent="0.35">
      <c r="A46" s="5" t="s">
        <v>113</v>
      </c>
      <c r="B46" s="37" t="s">
        <v>114</v>
      </c>
      <c r="C46" s="37" t="s">
        <v>4</v>
      </c>
      <c r="D46" s="52" t="s">
        <v>115</v>
      </c>
      <c r="E46" s="69" t="s">
        <v>116</v>
      </c>
      <c r="F46" s="40" t="s">
        <v>149</v>
      </c>
      <c r="G46" s="35">
        <f t="shared" si="2"/>
        <v>30730000</v>
      </c>
      <c r="H46" s="54">
        <f>730000+30000000</f>
        <v>30730000</v>
      </c>
      <c r="I46" s="55"/>
      <c r="J46" s="56"/>
    </row>
    <row r="47" spans="1:10" ht="112.5" customHeight="1" x14ac:dyDescent="0.25">
      <c r="A47" s="5" t="s">
        <v>121</v>
      </c>
      <c r="B47" s="37" t="s">
        <v>22</v>
      </c>
      <c r="C47" s="37" t="s">
        <v>7</v>
      </c>
      <c r="D47" s="45" t="s">
        <v>122</v>
      </c>
      <c r="E47" s="39" t="s">
        <v>123</v>
      </c>
      <c r="F47" s="40" t="s">
        <v>138</v>
      </c>
      <c r="G47" s="35">
        <f t="shared" si="2"/>
        <v>100000</v>
      </c>
      <c r="H47" s="54">
        <v>100000</v>
      </c>
      <c r="I47" s="55"/>
      <c r="J47" s="56"/>
    </row>
    <row r="48" spans="1:10" ht="64.5" customHeight="1" x14ac:dyDescent="0.25">
      <c r="A48" s="11" t="s">
        <v>159</v>
      </c>
      <c r="B48" s="57"/>
      <c r="C48" s="57"/>
      <c r="D48" s="28" t="s">
        <v>160</v>
      </c>
      <c r="E48" s="58"/>
      <c r="F48" s="34"/>
      <c r="G48" s="31">
        <f>H48+I48</f>
        <v>953600</v>
      </c>
      <c r="H48" s="59">
        <f>H49+H51+H50</f>
        <v>149600</v>
      </c>
      <c r="I48" s="59">
        <f>I49+I51+I50</f>
        <v>804000</v>
      </c>
      <c r="J48" s="59">
        <f>J49+J51+J50</f>
        <v>804000</v>
      </c>
    </row>
    <row r="49" spans="1:14" ht="42.75" customHeight="1" x14ac:dyDescent="0.35">
      <c r="A49" s="5" t="s">
        <v>161</v>
      </c>
      <c r="B49" s="61" t="s">
        <v>162</v>
      </c>
      <c r="C49" s="37" t="s">
        <v>163</v>
      </c>
      <c r="D49" s="62" t="s">
        <v>164</v>
      </c>
      <c r="E49" s="45" t="s">
        <v>165</v>
      </c>
      <c r="F49" s="58" t="s">
        <v>195</v>
      </c>
      <c r="G49" s="35">
        <f t="shared" si="2"/>
        <v>9600</v>
      </c>
      <c r="H49" s="55">
        <v>9600</v>
      </c>
      <c r="I49" s="55"/>
      <c r="J49" s="56"/>
    </row>
    <row r="50" spans="1:14" ht="58.5" customHeight="1" x14ac:dyDescent="0.35">
      <c r="A50" s="5" t="s">
        <v>281</v>
      </c>
      <c r="B50" s="61" t="s">
        <v>224</v>
      </c>
      <c r="C50" s="37" t="s">
        <v>282</v>
      </c>
      <c r="D50" s="62" t="s">
        <v>244</v>
      </c>
      <c r="E50" s="143" t="s">
        <v>221</v>
      </c>
      <c r="F50" s="138" t="s">
        <v>270</v>
      </c>
      <c r="G50" s="35">
        <f t="shared" si="2"/>
        <v>708000</v>
      </c>
      <c r="H50" s="55">
        <v>0</v>
      </c>
      <c r="I50" s="55">
        <v>708000</v>
      </c>
      <c r="J50" s="56">
        <v>708000</v>
      </c>
    </row>
    <row r="51" spans="1:14" ht="57.75" customHeight="1" x14ac:dyDescent="0.35">
      <c r="A51" s="5" t="s">
        <v>161</v>
      </c>
      <c r="B51" s="61" t="s">
        <v>162</v>
      </c>
      <c r="C51" s="37" t="s">
        <v>163</v>
      </c>
      <c r="D51" s="62" t="s">
        <v>164</v>
      </c>
      <c r="E51" s="144"/>
      <c r="F51" s="139"/>
      <c r="G51" s="35">
        <f t="shared" si="2"/>
        <v>236000</v>
      </c>
      <c r="H51" s="55">
        <f>848000-708000</f>
        <v>140000</v>
      </c>
      <c r="I51" s="55">
        <v>96000</v>
      </c>
      <c r="J51" s="56">
        <v>96000</v>
      </c>
    </row>
    <row r="52" spans="1:14" ht="65.25" customHeight="1" x14ac:dyDescent="0.3">
      <c r="A52" s="11" t="s">
        <v>205</v>
      </c>
      <c r="B52" s="61"/>
      <c r="C52" s="37"/>
      <c r="D52" s="63" t="s">
        <v>204</v>
      </c>
      <c r="E52" s="45"/>
      <c r="F52" s="58"/>
      <c r="G52" s="31">
        <f>SUM(G53:G56)</f>
        <v>1442900</v>
      </c>
      <c r="H52" s="31">
        <f>SUM(H53:H56)</f>
        <v>1442900</v>
      </c>
      <c r="I52" s="31">
        <f>SUM(I53:I56)</f>
        <v>0</v>
      </c>
      <c r="J52" s="64">
        <f>SUM(J53:J56)</f>
        <v>0</v>
      </c>
    </row>
    <row r="53" spans="1:14" ht="51" customHeight="1" x14ac:dyDescent="0.35">
      <c r="A53" s="5" t="s">
        <v>228</v>
      </c>
      <c r="B53" s="61" t="s">
        <v>230</v>
      </c>
      <c r="C53" s="61" t="s">
        <v>231</v>
      </c>
      <c r="D53" s="62" t="s">
        <v>233</v>
      </c>
      <c r="E53" s="143" t="s">
        <v>221</v>
      </c>
      <c r="F53" s="140" t="s">
        <v>270</v>
      </c>
      <c r="G53" s="35">
        <f>H53+I53</f>
        <v>864400</v>
      </c>
      <c r="H53" s="35">
        <v>864400</v>
      </c>
      <c r="I53" s="31"/>
      <c r="J53" s="64"/>
    </row>
    <row r="54" spans="1:14" ht="49.5" customHeight="1" x14ac:dyDescent="0.35">
      <c r="A54" s="5" t="s">
        <v>229</v>
      </c>
      <c r="B54" s="37" t="s">
        <v>232</v>
      </c>
      <c r="C54" s="37" t="s">
        <v>231</v>
      </c>
      <c r="D54" s="62" t="s">
        <v>234</v>
      </c>
      <c r="E54" s="144"/>
      <c r="F54" s="141"/>
      <c r="G54" s="35">
        <f>H54+I54</f>
        <v>523600</v>
      </c>
      <c r="H54" s="35">
        <v>523600</v>
      </c>
      <c r="I54" s="31"/>
      <c r="J54" s="64"/>
    </row>
    <row r="55" spans="1:14" ht="42.75" customHeight="1" x14ac:dyDescent="0.25">
      <c r="A55" s="5" t="s">
        <v>206</v>
      </c>
      <c r="B55" s="61" t="s">
        <v>208</v>
      </c>
      <c r="C55" s="65">
        <v>829</v>
      </c>
      <c r="D55" s="66" t="s">
        <v>209</v>
      </c>
      <c r="E55" s="45" t="s">
        <v>207</v>
      </c>
      <c r="F55" s="58" t="s">
        <v>272</v>
      </c>
      <c r="G55" s="35">
        <f>H55+I55</f>
        <v>12900</v>
      </c>
      <c r="H55" s="55">
        <v>12900</v>
      </c>
      <c r="I55" s="55"/>
      <c r="J55" s="56"/>
    </row>
    <row r="56" spans="1:14" ht="42.75" customHeight="1" x14ac:dyDescent="0.25">
      <c r="A56" s="5" t="s">
        <v>206</v>
      </c>
      <c r="B56" s="61" t="s">
        <v>208</v>
      </c>
      <c r="C56" s="65">
        <v>829</v>
      </c>
      <c r="D56" s="66" t="s">
        <v>209</v>
      </c>
      <c r="E56" s="45" t="s">
        <v>210</v>
      </c>
      <c r="F56" s="58" t="s">
        <v>273</v>
      </c>
      <c r="G56" s="35">
        <f>H56+I56</f>
        <v>42000</v>
      </c>
      <c r="H56" s="55">
        <v>42000</v>
      </c>
      <c r="I56" s="55"/>
      <c r="J56" s="56"/>
    </row>
    <row r="57" spans="1:14" ht="64.5" customHeight="1" x14ac:dyDescent="0.25">
      <c r="A57" s="11" t="s">
        <v>242</v>
      </c>
      <c r="B57" s="61"/>
      <c r="C57" s="65"/>
      <c r="D57" s="67" t="s">
        <v>241</v>
      </c>
      <c r="E57" s="45"/>
      <c r="F57" s="58"/>
      <c r="G57" s="31">
        <f>H57+I57</f>
        <v>1560000</v>
      </c>
      <c r="H57" s="59">
        <f>SUM(H58:H63)</f>
        <v>1560000</v>
      </c>
      <c r="I57" s="59">
        <f>SUM(I58:I63)</f>
        <v>0</v>
      </c>
      <c r="J57" s="60">
        <f>SUM(J58:J63)</f>
        <v>0</v>
      </c>
    </row>
    <row r="58" spans="1:14" ht="67.5" customHeight="1" x14ac:dyDescent="0.25">
      <c r="A58" s="5" t="s">
        <v>243</v>
      </c>
      <c r="B58" s="37" t="s">
        <v>224</v>
      </c>
      <c r="C58" s="37" t="s">
        <v>225</v>
      </c>
      <c r="D58" s="66" t="s">
        <v>244</v>
      </c>
      <c r="E58" s="143" t="s">
        <v>221</v>
      </c>
      <c r="F58" s="140" t="s">
        <v>270</v>
      </c>
      <c r="G58" s="35">
        <f t="shared" ref="G58:G63" si="3">H58+I58</f>
        <v>150000</v>
      </c>
      <c r="H58" s="54">
        <v>150000</v>
      </c>
      <c r="I58" s="54"/>
      <c r="J58" s="74"/>
    </row>
    <row r="59" spans="1:14" ht="60.75" customHeight="1" x14ac:dyDescent="0.25">
      <c r="A59" s="5">
        <v>1115031</v>
      </c>
      <c r="B59" s="61" t="s">
        <v>245</v>
      </c>
      <c r="C59" s="61" t="s">
        <v>246</v>
      </c>
      <c r="D59" s="66" t="s">
        <v>251</v>
      </c>
      <c r="E59" s="157"/>
      <c r="F59" s="142"/>
      <c r="G59" s="35">
        <f t="shared" si="3"/>
        <v>750000</v>
      </c>
      <c r="H59" s="54">
        <v>750000</v>
      </c>
      <c r="I59" s="54"/>
      <c r="J59" s="74"/>
    </row>
    <row r="60" spans="1:14" ht="80.25" customHeight="1" x14ac:dyDescent="0.25">
      <c r="A60" s="5" t="s">
        <v>247</v>
      </c>
      <c r="B60" s="61" t="s">
        <v>248</v>
      </c>
      <c r="C60" s="61" t="s">
        <v>246</v>
      </c>
      <c r="D60" s="66" t="s">
        <v>252</v>
      </c>
      <c r="E60" s="157"/>
      <c r="F60" s="142"/>
      <c r="G60" s="35">
        <f t="shared" si="3"/>
        <v>30000</v>
      </c>
      <c r="H60" s="54">
        <v>30000</v>
      </c>
      <c r="I60" s="54"/>
      <c r="J60" s="74"/>
    </row>
    <row r="61" spans="1:14" ht="42.75" customHeight="1" x14ac:dyDescent="0.25">
      <c r="A61" s="5" t="s">
        <v>249</v>
      </c>
      <c r="B61" s="61" t="s">
        <v>250</v>
      </c>
      <c r="C61" s="61" t="s">
        <v>246</v>
      </c>
      <c r="D61" s="66" t="s">
        <v>253</v>
      </c>
      <c r="E61" s="144"/>
      <c r="F61" s="141"/>
      <c r="G61" s="35">
        <f t="shared" si="3"/>
        <v>70000</v>
      </c>
      <c r="H61" s="54">
        <v>70000</v>
      </c>
      <c r="I61" s="54"/>
      <c r="J61" s="74"/>
    </row>
    <row r="62" spans="1:14" ht="36" x14ac:dyDescent="0.25">
      <c r="A62" s="5">
        <v>1115011</v>
      </c>
      <c r="B62" s="61" t="s">
        <v>254</v>
      </c>
      <c r="C62" s="61" t="s">
        <v>246</v>
      </c>
      <c r="D62" s="45" t="s">
        <v>256</v>
      </c>
      <c r="E62" s="143" t="s">
        <v>258</v>
      </c>
      <c r="F62" s="140" t="s">
        <v>259</v>
      </c>
      <c r="G62" s="35">
        <f t="shared" si="3"/>
        <v>56000</v>
      </c>
      <c r="H62" s="54">
        <f>26000+30000</f>
        <v>56000</v>
      </c>
      <c r="I62" s="54"/>
      <c r="J62" s="74"/>
    </row>
    <row r="63" spans="1:14" ht="42.75" customHeight="1" x14ac:dyDescent="0.35">
      <c r="A63" s="5">
        <v>1115012</v>
      </c>
      <c r="B63" s="61" t="s">
        <v>255</v>
      </c>
      <c r="C63" s="61" t="s">
        <v>246</v>
      </c>
      <c r="D63" s="62" t="s">
        <v>257</v>
      </c>
      <c r="E63" s="144"/>
      <c r="F63" s="141"/>
      <c r="G63" s="35">
        <f t="shared" si="3"/>
        <v>504000</v>
      </c>
      <c r="H63" s="54">
        <f>134000+370000</f>
        <v>504000</v>
      </c>
      <c r="I63" s="54"/>
      <c r="J63" s="74"/>
    </row>
    <row r="64" spans="1:14" s="12" customFormat="1" ht="90" customHeight="1" x14ac:dyDescent="0.25">
      <c r="A64" s="11" t="s">
        <v>28</v>
      </c>
      <c r="B64" s="68"/>
      <c r="C64" s="68"/>
      <c r="D64" s="28" t="s">
        <v>85</v>
      </c>
      <c r="E64" s="69"/>
      <c r="F64" s="70"/>
      <c r="G64" s="31">
        <f>SUM(G65:G100)</f>
        <v>185143024</v>
      </c>
      <c r="H64" s="31">
        <f>SUM(H65:H100)</f>
        <v>38786800</v>
      </c>
      <c r="I64" s="31">
        <f>SUM(I65:I96)</f>
        <v>146356224</v>
      </c>
      <c r="J64" s="64">
        <f>SUM(J65:J96)</f>
        <v>146356224</v>
      </c>
      <c r="K64" s="71"/>
      <c r="L64" s="13"/>
      <c r="M64" s="13"/>
      <c r="N64" s="13"/>
    </row>
    <row r="65" spans="1:14" s="12" customFormat="1" ht="48.75" customHeight="1" x14ac:dyDescent="0.25">
      <c r="A65" s="6" t="s">
        <v>68</v>
      </c>
      <c r="B65" s="123" t="s">
        <v>24</v>
      </c>
      <c r="C65" s="123" t="s">
        <v>10</v>
      </c>
      <c r="D65" s="38" t="s">
        <v>25</v>
      </c>
      <c r="E65" s="143" t="s">
        <v>221</v>
      </c>
      <c r="F65" s="138" t="s">
        <v>270</v>
      </c>
      <c r="G65" s="35">
        <f>H65+I65</f>
        <v>50402000</v>
      </c>
      <c r="H65" s="54">
        <v>18020000</v>
      </c>
      <c r="I65" s="54">
        <f>25000000+7382000</f>
        <v>32382000</v>
      </c>
      <c r="J65" s="74">
        <f t="shared" ref="J65:J71" si="4">I65</f>
        <v>32382000</v>
      </c>
      <c r="K65" s="13"/>
      <c r="L65" s="13"/>
      <c r="M65" s="13"/>
      <c r="N65" s="13"/>
    </row>
    <row r="66" spans="1:14" s="12" customFormat="1" ht="71.25" customHeight="1" x14ac:dyDescent="0.25">
      <c r="A66" s="6" t="s">
        <v>60</v>
      </c>
      <c r="B66" s="61" t="s">
        <v>26</v>
      </c>
      <c r="C66" s="37" t="s">
        <v>11</v>
      </c>
      <c r="D66" s="38" t="s">
        <v>27</v>
      </c>
      <c r="E66" s="144"/>
      <c r="F66" s="139"/>
      <c r="G66" s="35">
        <f>H66+I66</f>
        <v>35000000</v>
      </c>
      <c r="H66" s="54"/>
      <c r="I66" s="54">
        <f>20000000+15000000</f>
        <v>35000000</v>
      </c>
      <c r="J66" s="74">
        <f t="shared" si="4"/>
        <v>35000000</v>
      </c>
      <c r="K66" s="13"/>
      <c r="L66" s="13"/>
      <c r="M66" s="13"/>
      <c r="N66" s="13"/>
    </row>
    <row r="67" spans="1:14" s="12" customFormat="1" ht="33" customHeight="1" x14ac:dyDescent="0.35">
      <c r="A67" s="6" t="s">
        <v>124</v>
      </c>
      <c r="B67" s="72" t="s">
        <v>125</v>
      </c>
      <c r="C67" s="72" t="s">
        <v>126</v>
      </c>
      <c r="D67" s="53" t="s">
        <v>127</v>
      </c>
      <c r="E67" s="73" t="s">
        <v>57</v>
      </c>
      <c r="F67" s="34" t="s">
        <v>142</v>
      </c>
      <c r="G67" s="35">
        <f t="shared" ref="G67:G97" si="5">H67+I67</f>
        <v>131270</v>
      </c>
      <c r="H67" s="54"/>
      <c r="I67" s="54">
        <f>215270-84000</f>
        <v>131270</v>
      </c>
      <c r="J67" s="74">
        <f t="shared" si="4"/>
        <v>131270</v>
      </c>
      <c r="K67" s="13"/>
      <c r="L67" s="13"/>
      <c r="M67" s="13"/>
      <c r="N67" s="13"/>
    </row>
    <row r="68" spans="1:14" s="12" customFormat="1" ht="36" x14ac:dyDescent="0.35">
      <c r="A68" s="6" t="s">
        <v>86</v>
      </c>
      <c r="B68" s="75" t="s">
        <v>87</v>
      </c>
      <c r="C68" s="75" t="s">
        <v>12</v>
      </c>
      <c r="D68" s="38" t="s">
        <v>88</v>
      </c>
      <c r="E68" s="73" t="s">
        <v>58</v>
      </c>
      <c r="F68" s="40" t="s">
        <v>141</v>
      </c>
      <c r="G68" s="35">
        <f t="shared" si="5"/>
        <v>2100000</v>
      </c>
      <c r="H68" s="54"/>
      <c r="I68" s="54">
        <f>2250000-150000</f>
        <v>2100000</v>
      </c>
      <c r="J68" s="74">
        <f>I68</f>
        <v>2100000</v>
      </c>
      <c r="K68" s="13"/>
      <c r="L68" s="13"/>
      <c r="M68" s="13"/>
      <c r="N68" s="13"/>
    </row>
    <row r="69" spans="1:14" s="12" customFormat="1" ht="36" hidden="1" x14ac:dyDescent="0.35">
      <c r="A69" s="6" t="s">
        <v>39</v>
      </c>
      <c r="B69" s="46" t="s">
        <v>40</v>
      </c>
      <c r="C69" s="46" t="s">
        <v>41</v>
      </c>
      <c r="D69" s="53" t="s">
        <v>42</v>
      </c>
      <c r="E69" s="73" t="s">
        <v>59</v>
      </c>
      <c r="F69" s="34"/>
      <c r="G69" s="35">
        <f t="shared" si="5"/>
        <v>0</v>
      </c>
      <c r="H69" s="54"/>
      <c r="I69" s="54"/>
      <c r="J69" s="74">
        <f t="shared" si="4"/>
        <v>0</v>
      </c>
      <c r="K69" s="13"/>
      <c r="L69" s="13"/>
      <c r="M69" s="13"/>
      <c r="N69" s="13"/>
    </row>
    <row r="70" spans="1:14" s="12" customFormat="1" ht="36" hidden="1" x14ac:dyDescent="0.35">
      <c r="A70" s="6" t="s">
        <v>29</v>
      </c>
      <c r="B70" s="46" t="s">
        <v>17</v>
      </c>
      <c r="C70" s="46" t="s">
        <v>13</v>
      </c>
      <c r="D70" s="53" t="s">
        <v>18</v>
      </c>
      <c r="E70" s="73" t="s">
        <v>58</v>
      </c>
      <c r="F70" s="34"/>
      <c r="G70" s="35">
        <f t="shared" si="5"/>
        <v>0</v>
      </c>
      <c r="H70" s="54"/>
      <c r="I70" s="54"/>
      <c r="J70" s="74">
        <f t="shared" si="4"/>
        <v>0</v>
      </c>
      <c r="K70" s="13"/>
      <c r="L70" s="13"/>
      <c r="M70" s="13"/>
      <c r="N70" s="13"/>
    </row>
    <row r="71" spans="1:14" s="12" customFormat="1" ht="54" hidden="1" x14ac:dyDescent="0.35">
      <c r="A71" s="5" t="s">
        <v>30</v>
      </c>
      <c r="B71" s="37" t="s">
        <v>31</v>
      </c>
      <c r="C71" s="37" t="s">
        <v>43</v>
      </c>
      <c r="D71" s="39" t="s">
        <v>32</v>
      </c>
      <c r="E71" s="73" t="s">
        <v>59</v>
      </c>
      <c r="F71" s="34"/>
      <c r="G71" s="35">
        <f t="shared" si="5"/>
        <v>0</v>
      </c>
      <c r="H71" s="54"/>
      <c r="I71" s="54"/>
      <c r="J71" s="74">
        <f t="shared" si="4"/>
        <v>0</v>
      </c>
      <c r="K71" s="13"/>
      <c r="L71" s="13"/>
      <c r="M71" s="13"/>
      <c r="N71" s="13"/>
    </row>
    <row r="72" spans="1:14" s="12" customFormat="1" ht="36" x14ac:dyDescent="0.35">
      <c r="A72" s="6" t="s">
        <v>29</v>
      </c>
      <c r="B72" s="46" t="s">
        <v>17</v>
      </c>
      <c r="C72" s="46" t="s">
        <v>13</v>
      </c>
      <c r="D72" s="53" t="s">
        <v>18</v>
      </c>
      <c r="E72" s="73" t="s">
        <v>59</v>
      </c>
      <c r="F72" s="34" t="s">
        <v>142</v>
      </c>
      <c r="G72" s="35">
        <f t="shared" si="5"/>
        <v>155000</v>
      </c>
      <c r="H72" s="54"/>
      <c r="I72" s="54">
        <v>155000</v>
      </c>
      <c r="J72" s="74">
        <v>155000</v>
      </c>
      <c r="K72" s="13"/>
      <c r="L72" s="13"/>
      <c r="M72" s="13"/>
      <c r="N72" s="13"/>
    </row>
    <row r="73" spans="1:14" s="12" customFormat="1" ht="72" x14ac:dyDescent="0.35">
      <c r="A73" s="6" t="s">
        <v>186</v>
      </c>
      <c r="B73" s="46" t="s">
        <v>187</v>
      </c>
      <c r="C73" s="46" t="s">
        <v>10</v>
      </c>
      <c r="D73" s="53" t="s">
        <v>188</v>
      </c>
      <c r="E73" s="73" t="s">
        <v>189</v>
      </c>
      <c r="F73" s="34" t="s">
        <v>196</v>
      </c>
      <c r="G73" s="35">
        <f t="shared" si="5"/>
        <v>3000000</v>
      </c>
      <c r="H73" s="36">
        <f>2500000+1366300-966300</f>
        <v>2900000</v>
      </c>
      <c r="I73" s="54">
        <v>100000</v>
      </c>
      <c r="J73" s="74">
        <v>100000</v>
      </c>
      <c r="K73" s="13"/>
      <c r="L73" s="13"/>
      <c r="M73" s="13"/>
      <c r="N73" s="13"/>
    </row>
    <row r="74" spans="1:14" s="12" customFormat="1" ht="90" x14ac:dyDescent="0.35">
      <c r="A74" s="6" t="s">
        <v>186</v>
      </c>
      <c r="B74" s="46" t="s">
        <v>187</v>
      </c>
      <c r="C74" s="46" t="s">
        <v>10</v>
      </c>
      <c r="D74" s="53" t="s">
        <v>188</v>
      </c>
      <c r="E74" s="73" t="s">
        <v>292</v>
      </c>
      <c r="F74" s="34" t="s">
        <v>302</v>
      </c>
      <c r="G74" s="35">
        <f t="shared" si="5"/>
        <v>1000000</v>
      </c>
      <c r="H74" s="36">
        <v>1000000</v>
      </c>
      <c r="I74" s="54"/>
      <c r="J74" s="74"/>
      <c r="K74" s="13"/>
      <c r="L74" s="13"/>
      <c r="M74" s="13"/>
      <c r="N74" s="13"/>
    </row>
    <row r="75" spans="1:14" s="12" customFormat="1" ht="120" customHeight="1" x14ac:dyDescent="0.35">
      <c r="A75" s="6" t="s">
        <v>186</v>
      </c>
      <c r="B75" s="46" t="s">
        <v>187</v>
      </c>
      <c r="C75" s="46" t="s">
        <v>10</v>
      </c>
      <c r="D75" s="53" t="s">
        <v>188</v>
      </c>
      <c r="E75" s="73" t="s">
        <v>235</v>
      </c>
      <c r="F75" s="34" t="s">
        <v>274</v>
      </c>
      <c r="G75" s="35">
        <f t="shared" si="5"/>
        <v>2800000</v>
      </c>
      <c r="H75" s="36">
        <v>2800000</v>
      </c>
      <c r="I75" s="54"/>
      <c r="J75" s="74">
        <f t="shared" ref="J75:J80" si="6">I75</f>
        <v>0</v>
      </c>
      <c r="K75" s="13"/>
      <c r="L75" s="13"/>
      <c r="M75" s="13"/>
      <c r="N75" s="13"/>
    </row>
    <row r="76" spans="1:14" s="12" customFormat="1" ht="90" x14ac:dyDescent="0.35">
      <c r="A76" s="6" t="s">
        <v>186</v>
      </c>
      <c r="B76" s="46" t="s">
        <v>187</v>
      </c>
      <c r="C76" s="46" t="s">
        <v>10</v>
      </c>
      <c r="D76" s="53" t="s">
        <v>188</v>
      </c>
      <c r="E76" s="73" t="s">
        <v>236</v>
      </c>
      <c r="F76" s="34" t="s">
        <v>275</v>
      </c>
      <c r="G76" s="35">
        <f t="shared" si="5"/>
        <v>3000000</v>
      </c>
      <c r="H76" s="36">
        <v>3000000</v>
      </c>
      <c r="I76" s="54"/>
      <c r="J76" s="74">
        <f t="shared" si="6"/>
        <v>0</v>
      </c>
      <c r="K76" s="13"/>
      <c r="L76" s="13"/>
      <c r="M76" s="13"/>
      <c r="N76" s="13"/>
    </row>
    <row r="77" spans="1:14" s="12" customFormat="1" ht="90" x14ac:dyDescent="0.35">
      <c r="A77" s="6" t="s">
        <v>186</v>
      </c>
      <c r="B77" s="46" t="s">
        <v>187</v>
      </c>
      <c r="C77" s="46" t="s">
        <v>10</v>
      </c>
      <c r="D77" s="53" t="s">
        <v>188</v>
      </c>
      <c r="E77" s="73" t="s">
        <v>237</v>
      </c>
      <c r="F77" s="34" t="s">
        <v>276</v>
      </c>
      <c r="G77" s="35">
        <f t="shared" si="5"/>
        <v>2000000</v>
      </c>
      <c r="H77" s="36">
        <v>2000000</v>
      </c>
      <c r="I77" s="54"/>
      <c r="J77" s="74">
        <f t="shared" si="6"/>
        <v>0</v>
      </c>
      <c r="K77" s="13"/>
      <c r="L77" s="13"/>
      <c r="M77" s="13"/>
      <c r="N77" s="13"/>
    </row>
    <row r="78" spans="1:14" s="12" customFormat="1" ht="96.75" customHeight="1" x14ac:dyDescent="0.35">
      <c r="A78" s="6" t="s">
        <v>186</v>
      </c>
      <c r="B78" s="46" t="s">
        <v>187</v>
      </c>
      <c r="C78" s="46" t="s">
        <v>10</v>
      </c>
      <c r="D78" s="53" t="s">
        <v>188</v>
      </c>
      <c r="E78" s="73" t="s">
        <v>238</v>
      </c>
      <c r="F78" s="34" t="s">
        <v>277</v>
      </c>
      <c r="G78" s="35">
        <f t="shared" si="5"/>
        <v>3000000</v>
      </c>
      <c r="H78" s="36">
        <v>3000000</v>
      </c>
      <c r="I78" s="54"/>
      <c r="J78" s="74">
        <f t="shared" si="6"/>
        <v>0</v>
      </c>
      <c r="K78" s="13"/>
      <c r="L78" s="13"/>
      <c r="M78" s="13"/>
      <c r="N78" s="13"/>
    </row>
    <row r="79" spans="1:14" s="12" customFormat="1" ht="18" x14ac:dyDescent="0.25">
      <c r="A79" s="6" t="s">
        <v>68</v>
      </c>
      <c r="B79" s="46" t="s">
        <v>24</v>
      </c>
      <c r="C79" s="46" t="s">
        <v>10</v>
      </c>
      <c r="D79" s="76" t="s">
        <v>25</v>
      </c>
      <c r="E79" s="29" t="s">
        <v>56</v>
      </c>
      <c r="F79" s="40" t="s">
        <v>143</v>
      </c>
      <c r="G79" s="35">
        <f t="shared" si="5"/>
        <v>102800</v>
      </c>
      <c r="H79" s="36">
        <v>0</v>
      </c>
      <c r="I79" s="36">
        <v>102800</v>
      </c>
      <c r="J79" s="74">
        <f t="shared" si="6"/>
        <v>102800</v>
      </c>
      <c r="K79" s="13"/>
      <c r="L79" s="13"/>
      <c r="M79" s="13"/>
      <c r="N79" s="13"/>
    </row>
    <row r="80" spans="1:14" s="12" customFormat="1" ht="54" x14ac:dyDescent="0.25">
      <c r="A80" s="6" t="s">
        <v>68</v>
      </c>
      <c r="B80" s="46" t="s">
        <v>24</v>
      </c>
      <c r="C80" s="46" t="s">
        <v>10</v>
      </c>
      <c r="D80" s="76" t="s">
        <v>25</v>
      </c>
      <c r="E80" s="29" t="s">
        <v>106</v>
      </c>
      <c r="F80" s="40" t="s">
        <v>144</v>
      </c>
      <c r="G80" s="35">
        <f t="shared" si="5"/>
        <v>1509900</v>
      </c>
      <c r="H80" s="36">
        <f>450000+817900+242000</f>
        <v>1509900</v>
      </c>
      <c r="I80" s="54"/>
      <c r="J80" s="74">
        <f t="shared" si="6"/>
        <v>0</v>
      </c>
      <c r="K80" s="13"/>
      <c r="L80" s="13"/>
      <c r="M80" s="13"/>
      <c r="N80" s="13"/>
    </row>
    <row r="81" spans="1:14" s="12" customFormat="1" ht="72" x14ac:dyDescent="0.25">
      <c r="A81" s="6" t="s">
        <v>68</v>
      </c>
      <c r="B81" s="46" t="s">
        <v>24</v>
      </c>
      <c r="C81" s="46" t="s">
        <v>10</v>
      </c>
      <c r="D81" s="76" t="s">
        <v>25</v>
      </c>
      <c r="E81" s="29" t="s">
        <v>107</v>
      </c>
      <c r="F81" s="40" t="s">
        <v>145</v>
      </c>
      <c r="G81" s="35">
        <f t="shared" si="5"/>
        <v>1199600</v>
      </c>
      <c r="H81" s="36">
        <f>730000+711600-242000</f>
        <v>1199600</v>
      </c>
      <c r="I81" s="54"/>
      <c r="J81" s="74"/>
      <c r="K81" s="13"/>
      <c r="L81" s="13"/>
      <c r="M81" s="13"/>
      <c r="N81" s="13"/>
    </row>
    <row r="82" spans="1:14" s="12" customFormat="1" ht="36" x14ac:dyDescent="0.25">
      <c r="A82" s="6" t="s">
        <v>68</v>
      </c>
      <c r="B82" s="46" t="s">
        <v>24</v>
      </c>
      <c r="C82" s="46" t="s">
        <v>10</v>
      </c>
      <c r="D82" s="76" t="s">
        <v>25</v>
      </c>
      <c r="E82" s="29" t="s">
        <v>128</v>
      </c>
      <c r="F82" s="40" t="s">
        <v>148</v>
      </c>
      <c r="G82" s="35">
        <f t="shared" si="5"/>
        <v>3357300</v>
      </c>
      <c r="H82" s="36">
        <f>2300000+1057300</f>
        <v>3357300</v>
      </c>
      <c r="I82" s="54"/>
      <c r="J82" s="74"/>
      <c r="K82" s="13"/>
      <c r="L82" s="13"/>
      <c r="M82" s="13"/>
      <c r="N82" s="13"/>
    </row>
    <row r="83" spans="1:14" s="12" customFormat="1" ht="36" x14ac:dyDescent="0.35">
      <c r="A83" s="6" t="s">
        <v>33</v>
      </c>
      <c r="B83" s="46" t="s">
        <v>15</v>
      </c>
      <c r="C83" s="46" t="s">
        <v>34</v>
      </c>
      <c r="D83" s="33" t="s">
        <v>35</v>
      </c>
      <c r="E83" s="73" t="s">
        <v>58</v>
      </c>
      <c r="F83" s="40" t="s">
        <v>141</v>
      </c>
      <c r="G83" s="35">
        <f t="shared" si="5"/>
        <v>1099400</v>
      </c>
      <c r="H83" s="54"/>
      <c r="I83" s="54">
        <v>1099400</v>
      </c>
      <c r="J83" s="74">
        <v>1099400</v>
      </c>
      <c r="K83" s="13"/>
      <c r="L83" s="13"/>
      <c r="M83" s="13"/>
      <c r="N83" s="13"/>
    </row>
    <row r="84" spans="1:14" s="12" customFormat="1" ht="36" x14ac:dyDescent="0.35">
      <c r="A84" s="6" t="s">
        <v>33</v>
      </c>
      <c r="B84" s="46" t="s">
        <v>15</v>
      </c>
      <c r="C84" s="46" t="s">
        <v>34</v>
      </c>
      <c r="D84" s="33" t="s">
        <v>35</v>
      </c>
      <c r="E84" s="73" t="s">
        <v>103</v>
      </c>
      <c r="F84" s="34" t="s">
        <v>142</v>
      </c>
      <c r="G84" s="35">
        <f>H84+I84</f>
        <v>50000</v>
      </c>
      <c r="H84" s="54"/>
      <c r="I84" s="54">
        <v>50000</v>
      </c>
      <c r="J84" s="74">
        <v>50000</v>
      </c>
      <c r="K84" s="13"/>
      <c r="L84" s="13"/>
      <c r="M84" s="13"/>
      <c r="N84" s="13"/>
    </row>
    <row r="85" spans="1:14" s="12" customFormat="1" ht="36" x14ac:dyDescent="0.35">
      <c r="A85" s="6" t="s">
        <v>173</v>
      </c>
      <c r="B85" s="46" t="s">
        <v>174</v>
      </c>
      <c r="C85" s="46" t="s">
        <v>34</v>
      </c>
      <c r="D85" s="33" t="s">
        <v>175</v>
      </c>
      <c r="E85" s="73" t="s">
        <v>58</v>
      </c>
      <c r="F85" s="34" t="s">
        <v>197</v>
      </c>
      <c r="G85" s="35">
        <f>H85+I85</f>
        <v>56166928</v>
      </c>
      <c r="H85" s="54"/>
      <c r="I85" s="54">
        <v>56166928</v>
      </c>
      <c r="J85" s="74">
        <v>56166928</v>
      </c>
      <c r="K85" s="13"/>
      <c r="L85" s="13"/>
      <c r="M85" s="13"/>
      <c r="N85" s="13"/>
    </row>
    <row r="86" spans="1:14" s="12" customFormat="1" ht="54" x14ac:dyDescent="0.35">
      <c r="A86" s="6" t="s">
        <v>61</v>
      </c>
      <c r="B86" s="46" t="s">
        <v>64</v>
      </c>
      <c r="C86" s="46" t="s">
        <v>34</v>
      </c>
      <c r="D86" s="33" t="s">
        <v>66</v>
      </c>
      <c r="E86" s="73" t="s">
        <v>58</v>
      </c>
      <c r="F86" s="40" t="s">
        <v>141</v>
      </c>
      <c r="G86" s="35">
        <f t="shared" si="5"/>
        <v>183200</v>
      </c>
      <c r="H86" s="54"/>
      <c r="I86" s="54">
        <v>183200</v>
      </c>
      <c r="J86" s="74">
        <f>I86</f>
        <v>183200</v>
      </c>
      <c r="K86" s="13"/>
      <c r="L86" s="13"/>
      <c r="M86" s="13"/>
      <c r="N86" s="13"/>
    </row>
    <row r="87" spans="1:14" s="12" customFormat="1" ht="54" x14ac:dyDescent="0.35">
      <c r="A87" s="6" t="s">
        <v>61</v>
      </c>
      <c r="B87" s="46" t="s">
        <v>64</v>
      </c>
      <c r="C87" s="46" t="s">
        <v>34</v>
      </c>
      <c r="D87" s="33" t="s">
        <v>66</v>
      </c>
      <c r="E87" s="73" t="s">
        <v>103</v>
      </c>
      <c r="F87" s="34" t="s">
        <v>142</v>
      </c>
      <c r="G87" s="35">
        <f>H87+I87</f>
        <v>4100</v>
      </c>
      <c r="H87" s="54"/>
      <c r="I87" s="54">
        <v>4100</v>
      </c>
      <c r="J87" s="74">
        <v>4100</v>
      </c>
      <c r="K87" s="13"/>
      <c r="L87" s="13"/>
      <c r="M87" s="13"/>
      <c r="N87" s="13"/>
    </row>
    <row r="88" spans="1:14" s="12" customFormat="1" ht="54" x14ac:dyDescent="0.35">
      <c r="A88" s="6" t="s">
        <v>69</v>
      </c>
      <c r="B88" s="46" t="s">
        <v>70</v>
      </c>
      <c r="C88" s="46" t="s">
        <v>7</v>
      </c>
      <c r="D88" s="38" t="s">
        <v>71</v>
      </c>
      <c r="E88" s="73" t="s">
        <v>57</v>
      </c>
      <c r="F88" s="34" t="s">
        <v>142</v>
      </c>
      <c r="G88" s="35">
        <f>H88+I88</f>
        <v>13041520</v>
      </c>
      <c r="H88" s="54"/>
      <c r="I88" s="54">
        <f>13474120-432600</f>
        <v>13041520</v>
      </c>
      <c r="J88" s="74">
        <f t="shared" ref="J88:J96" si="7">I88</f>
        <v>13041520</v>
      </c>
      <c r="K88" s="13"/>
      <c r="L88" s="13"/>
      <c r="M88" s="13"/>
      <c r="N88" s="13"/>
    </row>
    <row r="89" spans="1:14" s="12" customFormat="1" ht="54" x14ac:dyDescent="0.35">
      <c r="A89" s="6" t="s">
        <v>89</v>
      </c>
      <c r="B89" s="46" t="s">
        <v>90</v>
      </c>
      <c r="C89" s="46" t="s">
        <v>7</v>
      </c>
      <c r="D89" s="38" t="s">
        <v>91</v>
      </c>
      <c r="E89" s="73" t="s">
        <v>58</v>
      </c>
      <c r="F89" s="40" t="s">
        <v>141</v>
      </c>
      <c r="G89" s="35">
        <f>H89+I89</f>
        <v>466356</v>
      </c>
      <c r="H89" s="54"/>
      <c r="I89" s="54">
        <f>308180-150000+308176</f>
        <v>466356</v>
      </c>
      <c r="J89" s="74">
        <f t="shared" si="7"/>
        <v>466356</v>
      </c>
      <c r="K89" s="13"/>
      <c r="L89" s="13"/>
      <c r="M89" s="13"/>
      <c r="N89" s="13"/>
    </row>
    <row r="90" spans="1:14" s="12" customFormat="1" ht="36" x14ac:dyDescent="0.35">
      <c r="A90" s="6" t="s">
        <v>62</v>
      </c>
      <c r="B90" s="46" t="s">
        <v>65</v>
      </c>
      <c r="C90" s="46" t="s">
        <v>7</v>
      </c>
      <c r="D90" s="33" t="s">
        <v>67</v>
      </c>
      <c r="E90" s="73" t="s">
        <v>57</v>
      </c>
      <c r="F90" s="34" t="s">
        <v>142</v>
      </c>
      <c r="G90" s="35">
        <f t="shared" si="5"/>
        <v>220000</v>
      </c>
      <c r="H90" s="54"/>
      <c r="I90" s="54">
        <v>220000</v>
      </c>
      <c r="J90" s="74">
        <f t="shared" si="7"/>
        <v>220000</v>
      </c>
      <c r="K90" s="13"/>
      <c r="L90" s="13"/>
      <c r="M90" s="13"/>
      <c r="N90" s="13"/>
    </row>
    <row r="91" spans="1:14" s="12" customFormat="1" ht="54" x14ac:dyDescent="0.25">
      <c r="A91" s="6" t="s">
        <v>60</v>
      </c>
      <c r="B91" s="75" t="s">
        <v>26</v>
      </c>
      <c r="C91" s="46" t="s">
        <v>11</v>
      </c>
      <c r="D91" s="76" t="s">
        <v>27</v>
      </c>
      <c r="E91" s="39" t="s">
        <v>95</v>
      </c>
      <c r="F91" s="40" t="s">
        <v>146</v>
      </c>
      <c r="G91" s="35">
        <f t="shared" si="5"/>
        <v>3775650</v>
      </c>
      <c r="H91" s="36">
        <v>0</v>
      </c>
      <c r="I91" s="36">
        <v>3775650</v>
      </c>
      <c r="J91" s="74">
        <f t="shared" si="7"/>
        <v>3775650</v>
      </c>
      <c r="K91" s="13"/>
      <c r="L91" s="13"/>
      <c r="M91" s="13"/>
      <c r="N91" s="13"/>
    </row>
    <row r="92" spans="1:14" s="12" customFormat="1" ht="54" x14ac:dyDescent="0.25">
      <c r="A92" s="6" t="s">
        <v>154</v>
      </c>
      <c r="B92" s="75" t="s">
        <v>155</v>
      </c>
      <c r="C92" s="75" t="s">
        <v>7</v>
      </c>
      <c r="D92" s="38" t="s">
        <v>14</v>
      </c>
      <c r="E92" s="29" t="s">
        <v>156</v>
      </c>
      <c r="F92" s="34" t="s">
        <v>198</v>
      </c>
      <c r="G92" s="35">
        <f t="shared" si="5"/>
        <v>169500</v>
      </c>
      <c r="H92" s="54"/>
      <c r="I92" s="54">
        <f>76800+92700</f>
        <v>169500</v>
      </c>
      <c r="J92" s="74">
        <f t="shared" si="7"/>
        <v>169500</v>
      </c>
      <c r="K92" s="13"/>
      <c r="L92" s="13"/>
      <c r="M92" s="13"/>
      <c r="N92" s="13"/>
    </row>
    <row r="93" spans="1:14" s="12" customFormat="1" ht="54" x14ac:dyDescent="0.35">
      <c r="A93" s="6" t="s">
        <v>154</v>
      </c>
      <c r="B93" s="75" t="s">
        <v>155</v>
      </c>
      <c r="C93" s="75" t="s">
        <v>7</v>
      </c>
      <c r="D93" s="38" t="s">
        <v>14</v>
      </c>
      <c r="E93" s="73" t="s">
        <v>157</v>
      </c>
      <c r="F93" s="34" t="s">
        <v>199</v>
      </c>
      <c r="G93" s="35">
        <f t="shared" si="5"/>
        <v>319500</v>
      </c>
      <c r="H93" s="54"/>
      <c r="I93" s="54">
        <f>76800+92700+100000+50000</f>
        <v>319500</v>
      </c>
      <c r="J93" s="74">
        <f t="shared" si="7"/>
        <v>319500</v>
      </c>
      <c r="K93" s="13"/>
      <c r="L93" s="13"/>
      <c r="M93" s="13"/>
      <c r="N93" s="13"/>
    </row>
    <row r="94" spans="1:14" s="12" customFormat="1" ht="72" x14ac:dyDescent="0.35">
      <c r="A94" s="6" t="s">
        <v>154</v>
      </c>
      <c r="B94" s="75" t="s">
        <v>155</v>
      </c>
      <c r="C94" s="75" t="s">
        <v>7</v>
      </c>
      <c r="D94" s="38" t="s">
        <v>14</v>
      </c>
      <c r="E94" s="73" t="s">
        <v>191</v>
      </c>
      <c r="F94" s="34" t="s">
        <v>200</v>
      </c>
      <c r="G94" s="35">
        <f t="shared" si="5"/>
        <v>169500</v>
      </c>
      <c r="H94" s="54"/>
      <c r="I94" s="54">
        <f>76800+92700</f>
        <v>169500</v>
      </c>
      <c r="J94" s="74">
        <f t="shared" si="7"/>
        <v>169500</v>
      </c>
      <c r="K94" s="13"/>
      <c r="L94" s="13"/>
      <c r="M94" s="13"/>
      <c r="N94" s="13"/>
    </row>
    <row r="95" spans="1:14" s="12" customFormat="1" ht="54" x14ac:dyDescent="0.35">
      <c r="A95" s="6" t="s">
        <v>154</v>
      </c>
      <c r="B95" s="75" t="s">
        <v>155</v>
      </c>
      <c r="C95" s="75" t="s">
        <v>7</v>
      </c>
      <c r="D95" s="38" t="s">
        <v>14</v>
      </c>
      <c r="E95" s="73" t="s">
        <v>298</v>
      </c>
      <c r="F95" s="34" t="s">
        <v>301</v>
      </c>
      <c r="G95" s="35">
        <f t="shared" si="5"/>
        <v>350000</v>
      </c>
      <c r="H95" s="54"/>
      <c r="I95" s="54">
        <f>500000-150000</f>
        <v>350000</v>
      </c>
      <c r="J95" s="74">
        <f t="shared" si="7"/>
        <v>350000</v>
      </c>
      <c r="K95" s="13"/>
      <c r="L95" s="13"/>
      <c r="M95" s="13"/>
      <c r="N95" s="13"/>
    </row>
    <row r="96" spans="1:14" s="12" customFormat="1" ht="54" x14ac:dyDescent="0.35">
      <c r="A96" s="6" t="s">
        <v>154</v>
      </c>
      <c r="B96" s="75" t="s">
        <v>155</v>
      </c>
      <c r="C96" s="75" t="s">
        <v>7</v>
      </c>
      <c r="D96" s="38" t="s">
        <v>14</v>
      </c>
      <c r="E96" s="73" t="s">
        <v>158</v>
      </c>
      <c r="F96" s="34" t="s">
        <v>201</v>
      </c>
      <c r="G96" s="35">
        <f t="shared" si="5"/>
        <v>369500</v>
      </c>
      <c r="H96" s="54"/>
      <c r="I96" s="54">
        <f>76800+92700+200000</f>
        <v>369500</v>
      </c>
      <c r="J96" s="74">
        <f t="shared" si="7"/>
        <v>369500</v>
      </c>
      <c r="K96" s="13"/>
      <c r="L96" s="13"/>
      <c r="M96" s="13"/>
      <c r="N96" s="13"/>
    </row>
    <row r="97" spans="1:14" s="12" customFormat="1" ht="36" hidden="1" x14ac:dyDescent="0.35">
      <c r="A97" s="6" t="s">
        <v>63</v>
      </c>
      <c r="B97" s="77" t="s">
        <v>36</v>
      </c>
      <c r="C97" s="77" t="s">
        <v>37</v>
      </c>
      <c r="D97" s="38" t="s">
        <v>38</v>
      </c>
      <c r="E97" s="73" t="s">
        <v>58</v>
      </c>
      <c r="F97" s="30"/>
      <c r="G97" s="35">
        <f t="shared" si="5"/>
        <v>0</v>
      </c>
      <c r="H97" s="54"/>
      <c r="I97" s="54"/>
      <c r="J97" s="74"/>
      <c r="K97" s="13"/>
      <c r="L97" s="13"/>
      <c r="M97" s="13"/>
      <c r="N97" s="13"/>
    </row>
    <row r="98" spans="1:14" ht="54" hidden="1" x14ac:dyDescent="0.35">
      <c r="A98" s="6" t="s">
        <v>72</v>
      </c>
      <c r="B98" s="77" t="s">
        <v>73</v>
      </c>
      <c r="C98" s="77" t="s">
        <v>8</v>
      </c>
      <c r="D98" s="38" t="s">
        <v>74</v>
      </c>
      <c r="E98" s="73" t="s">
        <v>58</v>
      </c>
      <c r="F98" s="30"/>
      <c r="G98" s="35">
        <f>H98+I98</f>
        <v>0</v>
      </c>
      <c r="H98" s="54"/>
      <c r="I98" s="54"/>
      <c r="J98" s="74"/>
    </row>
    <row r="99" spans="1:14" ht="142.5" hidden="1" customHeight="1" x14ac:dyDescent="0.3">
      <c r="A99" s="7" t="s">
        <v>96</v>
      </c>
      <c r="B99" s="78" t="s">
        <v>97</v>
      </c>
      <c r="C99" s="79" t="s">
        <v>16</v>
      </c>
      <c r="D99" s="80" t="s">
        <v>99</v>
      </c>
      <c r="E99" s="81" t="s">
        <v>98</v>
      </c>
      <c r="F99" s="82"/>
      <c r="G99" s="83">
        <f>H99+I99</f>
        <v>0</v>
      </c>
      <c r="H99" s="84">
        <v>0</v>
      </c>
      <c r="I99" s="85"/>
      <c r="J99" s="86"/>
    </row>
    <row r="100" spans="1:14" ht="124.8" hidden="1" x14ac:dyDescent="0.3">
      <c r="A100" s="7" t="s">
        <v>96</v>
      </c>
      <c r="B100" s="78" t="s">
        <v>97</v>
      </c>
      <c r="C100" s="87" t="s">
        <v>16</v>
      </c>
      <c r="D100" s="88" t="s">
        <v>99</v>
      </c>
      <c r="E100" s="89" t="s">
        <v>101</v>
      </c>
      <c r="F100" s="82"/>
      <c r="G100" s="83">
        <f>H100+I100</f>
        <v>0</v>
      </c>
      <c r="H100" s="84"/>
      <c r="I100" s="85"/>
      <c r="J100" s="86"/>
    </row>
    <row r="101" spans="1:14" ht="52.2" x14ac:dyDescent="0.25">
      <c r="A101" s="11" t="s">
        <v>150</v>
      </c>
      <c r="B101" s="68"/>
      <c r="C101" s="68"/>
      <c r="D101" s="90" t="s">
        <v>151</v>
      </c>
      <c r="E101" s="90"/>
      <c r="F101" s="91"/>
      <c r="G101" s="31">
        <f>H101+I101</f>
        <v>58500</v>
      </c>
      <c r="H101" s="59">
        <f>H102</f>
        <v>58500</v>
      </c>
      <c r="I101" s="59">
        <f>I102</f>
        <v>0</v>
      </c>
      <c r="J101" s="60">
        <f>J102</f>
        <v>0</v>
      </c>
    </row>
    <row r="102" spans="1:14" ht="118.5" customHeight="1" x14ac:dyDescent="0.25">
      <c r="A102" s="5" t="s">
        <v>152</v>
      </c>
      <c r="B102" s="92" t="s">
        <v>22</v>
      </c>
      <c r="C102" s="92" t="s">
        <v>7</v>
      </c>
      <c r="D102" s="42" t="s">
        <v>23</v>
      </c>
      <c r="E102" s="93" t="s">
        <v>153</v>
      </c>
      <c r="F102" s="34" t="s">
        <v>202</v>
      </c>
      <c r="G102" s="35">
        <f>H102+I102</f>
        <v>58500</v>
      </c>
      <c r="H102" s="43">
        <v>58500</v>
      </c>
      <c r="I102" s="55"/>
      <c r="J102" s="56"/>
    </row>
    <row r="103" spans="1:14" ht="57" customHeight="1" x14ac:dyDescent="0.35">
      <c r="A103" s="11" t="s">
        <v>180</v>
      </c>
      <c r="B103" s="68"/>
      <c r="C103" s="68"/>
      <c r="D103" s="90" t="s">
        <v>181</v>
      </c>
      <c r="E103" s="94"/>
      <c r="F103" s="95"/>
      <c r="G103" s="96">
        <f>SUM(H103+I103)</f>
        <v>15253900</v>
      </c>
      <c r="H103" s="97">
        <f>SUM(H104:H111)</f>
        <v>6206303</v>
      </c>
      <c r="I103" s="97">
        <f>SUM(I104:I111)</f>
        <v>9047597</v>
      </c>
      <c r="J103" s="97">
        <f>SUM(J104:J111)</f>
        <v>9047597</v>
      </c>
    </row>
    <row r="104" spans="1:14" ht="66.75" customHeight="1" x14ac:dyDescent="0.25">
      <c r="A104" s="5" t="s">
        <v>239</v>
      </c>
      <c r="B104" s="37" t="s">
        <v>224</v>
      </c>
      <c r="C104" s="37" t="s">
        <v>225</v>
      </c>
      <c r="D104" s="38" t="s">
        <v>226</v>
      </c>
      <c r="E104" s="143" t="s">
        <v>221</v>
      </c>
      <c r="F104" s="140" t="s">
        <v>270</v>
      </c>
      <c r="G104" s="83">
        <f t="shared" ref="G104:G111" si="8">H104+I104</f>
        <v>627000</v>
      </c>
      <c r="H104" s="84">
        <v>477000</v>
      </c>
      <c r="I104" s="84">
        <v>150000</v>
      </c>
      <c r="J104" s="101">
        <v>150000</v>
      </c>
    </row>
    <row r="105" spans="1:14" ht="70.5" customHeight="1" x14ac:dyDescent="0.25">
      <c r="A105" s="98" t="s">
        <v>182</v>
      </c>
      <c r="B105" s="99" t="s">
        <v>183</v>
      </c>
      <c r="C105" s="92" t="s">
        <v>16</v>
      </c>
      <c r="D105" s="38" t="s">
        <v>184</v>
      </c>
      <c r="E105" s="144"/>
      <c r="F105" s="141"/>
      <c r="G105" s="83">
        <f t="shared" si="8"/>
        <v>2276900</v>
      </c>
      <c r="H105" s="84">
        <v>1500000</v>
      </c>
      <c r="I105" s="84">
        <v>776900</v>
      </c>
      <c r="J105" s="101">
        <v>776900</v>
      </c>
    </row>
    <row r="106" spans="1:14" ht="54" x14ac:dyDescent="0.25">
      <c r="A106" s="98" t="s">
        <v>182</v>
      </c>
      <c r="B106" s="99" t="s">
        <v>183</v>
      </c>
      <c r="C106" s="92" t="s">
        <v>16</v>
      </c>
      <c r="D106" s="38" t="s">
        <v>184</v>
      </c>
      <c r="E106" s="125" t="s">
        <v>240</v>
      </c>
      <c r="F106" s="126" t="s">
        <v>278</v>
      </c>
      <c r="G106" s="83">
        <f t="shared" si="8"/>
        <v>2000000</v>
      </c>
      <c r="H106" s="84">
        <v>1970000</v>
      </c>
      <c r="I106" s="84">
        <v>30000</v>
      </c>
      <c r="J106" s="101">
        <v>30000</v>
      </c>
    </row>
    <row r="107" spans="1:14" ht="54" x14ac:dyDescent="0.35">
      <c r="A107" s="98" t="s">
        <v>182</v>
      </c>
      <c r="B107" s="99" t="s">
        <v>183</v>
      </c>
      <c r="C107" s="92" t="s">
        <v>16</v>
      </c>
      <c r="D107" s="38" t="s">
        <v>184</v>
      </c>
      <c r="E107" s="73" t="s">
        <v>190</v>
      </c>
      <c r="F107" s="100" t="s">
        <v>279</v>
      </c>
      <c r="G107" s="83">
        <f t="shared" si="8"/>
        <v>250000</v>
      </c>
      <c r="H107" s="84">
        <v>150000</v>
      </c>
      <c r="I107" s="84">
        <v>100000</v>
      </c>
      <c r="J107" s="101">
        <v>100000</v>
      </c>
    </row>
    <row r="108" spans="1:14" ht="54" x14ac:dyDescent="0.35">
      <c r="A108" s="98" t="s">
        <v>182</v>
      </c>
      <c r="B108" s="99" t="s">
        <v>183</v>
      </c>
      <c r="C108" s="92" t="s">
        <v>16</v>
      </c>
      <c r="D108" s="38" t="s">
        <v>184</v>
      </c>
      <c r="E108" s="73" t="s">
        <v>185</v>
      </c>
      <c r="F108" s="100" t="s">
        <v>280</v>
      </c>
      <c r="G108" s="35">
        <f t="shared" si="8"/>
        <v>4000000</v>
      </c>
      <c r="H108" s="36">
        <v>0</v>
      </c>
      <c r="I108" s="54">
        <v>4000000</v>
      </c>
      <c r="J108" s="74">
        <v>4000000</v>
      </c>
    </row>
    <row r="109" spans="1:14" ht="54" x14ac:dyDescent="0.35">
      <c r="A109" s="98" t="s">
        <v>182</v>
      </c>
      <c r="B109" s="99" t="s">
        <v>183</v>
      </c>
      <c r="C109" s="92" t="s">
        <v>16</v>
      </c>
      <c r="D109" s="38" t="s">
        <v>184</v>
      </c>
      <c r="E109" s="116" t="s">
        <v>98</v>
      </c>
      <c r="F109" s="34" t="s">
        <v>203</v>
      </c>
      <c r="G109" s="117">
        <f t="shared" si="8"/>
        <v>3000000</v>
      </c>
      <c r="H109" s="118">
        <f>2500000-390697</f>
        <v>2109303</v>
      </c>
      <c r="I109" s="119">
        <f>500000+390697</f>
        <v>890697</v>
      </c>
      <c r="J109" s="120">
        <v>890697</v>
      </c>
    </row>
    <row r="110" spans="1:14" ht="54" x14ac:dyDescent="0.35">
      <c r="A110" s="5" t="s">
        <v>182</v>
      </c>
      <c r="B110" s="92" t="s">
        <v>183</v>
      </c>
      <c r="C110" s="92" t="s">
        <v>16</v>
      </c>
      <c r="D110" s="38" t="s">
        <v>184</v>
      </c>
      <c r="E110" s="73" t="s">
        <v>283</v>
      </c>
      <c r="F110" s="121" t="s">
        <v>289</v>
      </c>
      <c r="G110" s="35">
        <f t="shared" si="8"/>
        <v>3000000</v>
      </c>
      <c r="H110" s="36">
        <v>0</v>
      </c>
      <c r="I110" s="54">
        <v>3000000</v>
      </c>
      <c r="J110" s="54">
        <v>3000000</v>
      </c>
    </row>
    <row r="111" spans="1:14" ht="54.6" thickBot="1" x14ac:dyDescent="0.4">
      <c r="A111" s="5" t="s">
        <v>182</v>
      </c>
      <c r="B111" s="92" t="s">
        <v>183</v>
      </c>
      <c r="C111" s="92" t="s">
        <v>16</v>
      </c>
      <c r="D111" s="38" t="s">
        <v>184</v>
      </c>
      <c r="E111" s="73" t="s">
        <v>297</v>
      </c>
      <c r="F111" s="127" t="s">
        <v>300</v>
      </c>
      <c r="G111" s="35">
        <f t="shared" si="8"/>
        <v>100000</v>
      </c>
      <c r="H111" s="36">
        <v>0</v>
      </c>
      <c r="I111" s="54">
        <v>100000</v>
      </c>
      <c r="J111" s="54">
        <v>100000</v>
      </c>
    </row>
    <row r="112" spans="1:14" ht="18.600000000000001" thickBot="1" x14ac:dyDescent="0.4">
      <c r="A112" s="8"/>
      <c r="B112" s="102"/>
      <c r="C112" s="102"/>
      <c r="D112" s="103" t="s">
        <v>46</v>
      </c>
      <c r="E112" s="114"/>
      <c r="F112" s="104"/>
      <c r="G112" s="115">
        <f>SUM(I112+H112)</f>
        <v>399596966</v>
      </c>
      <c r="H112" s="115">
        <f>H14+H38+H64+H101+H48+H103+H52+H57+H33+H25</f>
        <v>157643498</v>
      </c>
      <c r="I112" s="115">
        <f>I14+I38+I64+I101+I48+I103+I52+I57+I33+I25</f>
        <v>241953468</v>
      </c>
      <c r="J112" s="115">
        <f>J14+J38+J64+J101+J48+J103+J52+J57+J33+J25</f>
        <v>241626275</v>
      </c>
    </row>
    <row r="113" spans="1:10" ht="24" customHeight="1" x14ac:dyDescent="0.25">
      <c r="D113" s="105"/>
      <c r="G113" s="106"/>
      <c r="H113" s="107"/>
      <c r="I113" s="107"/>
      <c r="J113" s="107"/>
    </row>
    <row r="114" spans="1:10" x14ac:dyDescent="0.25">
      <c r="G114" s="71"/>
      <c r="J114" s="108"/>
    </row>
    <row r="115" spans="1:10" ht="12.75" hidden="1" customHeight="1" x14ac:dyDescent="0.35">
      <c r="A115" s="9"/>
      <c r="B115" s="17" t="s">
        <v>102</v>
      </c>
      <c r="C115" s="109"/>
      <c r="D115" s="17"/>
      <c r="E115" s="17"/>
      <c r="F115" s="18"/>
      <c r="G115" s="18"/>
      <c r="H115" s="110"/>
      <c r="I115" s="17" t="s">
        <v>100</v>
      </c>
      <c r="J115" s="17"/>
    </row>
    <row r="116" spans="1:10" ht="18" x14ac:dyDescent="0.35">
      <c r="A116" s="9"/>
      <c r="B116" s="17"/>
      <c r="C116" s="109"/>
      <c r="D116" s="17"/>
      <c r="E116" s="17"/>
      <c r="F116" s="18"/>
      <c r="G116" s="18"/>
      <c r="H116" s="110"/>
      <c r="I116" s="17"/>
      <c r="J116" s="17"/>
    </row>
    <row r="117" spans="1:10" ht="18" x14ac:dyDescent="0.35">
      <c r="A117" s="9"/>
      <c r="B117" s="17" t="s">
        <v>102</v>
      </c>
      <c r="C117" s="109"/>
      <c r="D117" s="17"/>
      <c r="E117" s="17"/>
      <c r="F117" s="18"/>
      <c r="G117" s="18"/>
      <c r="H117" s="110"/>
      <c r="I117" s="17" t="s">
        <v>100</v>
      </c>
      <c r="J117" s="17"/>
    </row>
    <row r="118" spans="1:10" ht="18" x14ac:dyDescent="0.35">
      <c r="A118" s="9"/>
      <c r="B118" s="17"/>
      <c r="C118" s="17"/>
      <c r="D118" s="17"/>
      <c r="E118" s="17"/>
      <c r="F118" s="18"/>
      <c r="G118" s="18"/>
      <c r="H118" s="17"/>
      <c r="I118" s="17"/>
      <c r="J118" s="17"/>
    </row>
    <row r="119" spans="1:10" ht="18" x14ac:dyDescent="0.35">
      <c r="A119" s="9"/>
      <c r="B119" s="137" t="s">
        <v>80</v>
      </c>
      <c r="C119" s="137"/>
      <c r="D119" s="137"/>
      <c r="E119" s="17"/>
      <c r="F119" s="18"/>
      <c r="G119" s="18"/>
      <c r="H119" s="17"/>
      <c r="I119" s="17" t="s">
        <v>81</v>
      </c>
      <c r="J119" s="17"/>
    </row>
    <row r="126" spans="1:10" x14ac:dyDescent="0.25">
      <c r="H126" s="108"/>
    </row>
  </sheetData>
  <sheetProtection selectLockedCells="1" selectUnlockedCells="1"/>
  <mergeCells count="31">
    <mergeCell ref="B11:B12"/>
    <mergeCell ref="F44:F45"/>
    <mergeCell ref="E65:E66"/>
    <mergeCell ref="H11:H12"/>
    <mergeCell ref="E44:E45"/>
    <mergeCell ref="E34:E35"/>
    <mergeCell ref="A6:J6"/>
    <mergeCell ref="A7:J7"/>
    <mergeCell ref="A11:A12"/>
    <mergeCell ref="F50:F51"/>
    <mergeCell ref="E58:E61"/>
    <mergeCell ref="F104:F105"/>
    <mergeCell ref="E26:E29"/>
    <mergeCell ref="E50:E51"/>
    <mergeCell ref="H2:J2"/>
    <mergeCell ref="E53:E54"/>
    <mergeCell ref="F26:F29"/>
    <mergeCell ref="F53:F54"/>
    <mergeCell ref="F34:F35"/>
    <mergeCell ref="E62:E63"/>
    <mergeCell ref="E11:E12"/>
    <mergeCell ref="C11:C12"/>
    <mergeCell ref="I11:J11"/>
    <mergeCell ref="F11:F12"/>
    <mergeCell ref="B119:D119"/>
    <mergeCell ref="G11:G12"/>
    <mergeCell ref="F65:F66"/>
    <mergeCell ref="F62:F63"/>
    <mergeCell ref="D11:D12"/>
    <mergeCell ref="F58:F61"/>
    <mergeCell ref="E104:E105"/>
  </mergeCells>
  <phoneticPr fontId="0" type="noConversion"/>
  <printOptions horizontalCentered="1"/>
  <pageMargins left="0.43307086614173229" right="7.874015748031496E-2" top="0.39370078740157483" bottom="0.35433070866141736" header="0.11811023622047245" footer="0.31496062992125984"/>
  <pageSetup paperSize="9" scale="51"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  (3)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2023-08-04T09:18:54Z</cp:lastPrinted>
  <dcterms:created xsi:type="dcterms:W3CDTF">2016-01-05T10:54:52Z</dcterms:created>
  <dcterms:modified xsi:type="dcterms:W3CDTF">2023-09-07T08:43:55Z</dcterms:modified>
</cp:coreProperties>
</file>