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https://d.docs.live.net/241c09fc66da685e/Робочий стіл/РОВ/ММР ЗО/Рішення/30 сесія/сайт/бюджет 2023/"/>
    </mc:Choice>
  </mc:AlternateContent>
  <xr:revisionPtr revIDLastSave="2" documentId="13_ncr:1_{313C250C-735F-4546-8BC4-E0D627AEB85A}" xr6:coauthVersionLast="47" xr6:coauthVersionMax="47" xr10:uidLastSave="{60012FD7-966A-4A90-92B8-90583F1902B9}"/>
  <bookViews>
    <workbookView xWindow="-108" yWindow="-108" windowWidth="23256" windowHeight="12456" tabRatio="669" xr2:uid="{00000000-000D-0000-FFFF-FFFF00000000}"/>
  </bookViews>
  <sheets>
    <sheet name="Лист1  (3)" sheetId="7" r:id="rId1"/>
  </sheets>
  <definedNames>
    <definedName name="_Hlk143674693" localSheetId="0">'Лист1  (3)'!$E$56</definedName>
    <definedName name="_xlnm.Print_Titles" localSheetId="0">'Лист1  (3)'!$11:$11</definedName>
    <definedName name="_xlnm.Print_Area" localSheetId="0">'Лист1  (3)'!$A$1:$J$130</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4" i="7" l="1"/>
  <c r="H34" i="7"/>
  <c r="H26" i="7" s="1"/>
  <c r="G26" i="7" s="1"/>
  <c r="I34" i="7"/>
  <c r="I26" i="7" s="1"/>
  <c r="H35" i="7"/>
  <c r="G35" i="7" s="1"/>
  <c r="I35" i="7"/>
  <c r="G41" i="7"/>
  <c r="H18" i="7"/>
  <c r="G18" i="7" s="1"/>
  <c r="I18" i="7"/>
  <c r="I17" i="7"/>
  <c r="H17" i="7"/>
  <c r="H14" i="7" s="1"/>
  <c r="G17" i="7"/>
  <c r="H50" i="7"/>
  <c r="G50" i="7" s="1"/>
  <c r="J109" i="7"/>
  <c r="G119" i="7"/>
  <c r="G120" i="7"/>
  <c r="H38" i="7"/>
  <c r="G38" i="7" s="1"/>
  <c r="I72" i="7"/>
  <c r="G72" i="7" s="1"/>
  <c r="J72" i="7"/>
  <c r="I71" i="7"/>
  <c r="G71" i="7" s="1"/>
  <c r="G118" i="7"/>
  <c r="G39" i="7"/>
  <c r="H57" i="7"/>
  <c r="J55" i="7"/>
  <c r="J54" i="7"/>
  <c r="J14" i="7"/>
  <c r="G31" i="7"/>
  <c r="H32" i="7"/>
  <c r="G32" i="7" s="1"/>
  <c r="H19" i="7"/>
  <c r="G19" i="7"/>
  <c r="H20" i="7"/>
  <c r="G20" i="7"/>
  <c r="H56" i="7"/>
  <c r="H52" i="7" s="1"/>
  <c r="G56" i="7"/>
  <c r="I55" i="7"/>
  <c r="I52" i="7" s="1"/>
  <c r="H55" i="7"/>
  <c r="H25" i="7"/>
  <c r="G25" i="7"/>
  <c r="G21" i="7"/>
  <c r="G60" i="7"/>
  <c r="G114" i="7"/>
  <c r="H71" i="7"/>
  <c r="H47" i="7"/>
  <c r="H42" i="7" s="1"/>
  <c r="G47" i="7"/>
  <c r="I115" i="7"/>
  <c r="I109" i="7" s="1"/>
  <c r="H115" i="7"/>
  <c r="H109" i="7" s="1"/>
  <c r="G109" i="7" s="1"/>
  <c r="G45" i="7"/>
  <c r="I102" i="7"/>
  <c r="G102" i="7"/>
  <c r="G33" i="7"/>
  <c r="I99" i="7"/>
  <c r="J99" i="7"/>
  <c r="G99" i="7"/>
  <c r="I101" i="7"/>
  <c r="J101" i="7" s="1"/>
  <c r="G23" i="7"/>
  <c r="H69" i="7"/>
  <c r="G69" i="7"/>
  <c r="H68" i="7"/>
  <c r="H63" i="7" s="1"/>
  <c r="G63" i="7" s="1"/>
  <c r="G68" i="7"/>
  <c r="G80" i="7"/>
  <c r="G117" i="7"/>
  <c r="G40" i="7"/>
  <c r="G116" i="7"/>
  <c r="G54" i="7"/>
  <c r="H79" i="7"/>
  <c r="G79" i="7"/>
  <c r="J30" i="7"/>
  <c r="J26" i="7"/>
  <c r="H86" i="7"/>
  <c r="G86" i="7"/>
  <c r="H87" i="7"/>
  <c r="G87" i="7"/>
  <c r="G28" i="7"/>
  <c r="G29" i="7"/>
  <c r="G15" i="7"/>
  <c r="G30" i="7"/>
  <c r="G27" i="7"/>
  <c r="H49" i="7"/>
  <c r="G67" i="7"/>
  <c r="G66" i="7"/>
  <c r="G65" i="7"/>
  <c r="G64" i="7"/>
  <c r="I63" i="7"/>
  <c r="J63" i="7"/>
  <c r="G112" i="7"/>
  <c r="G110" i="7"/>
  <c r="G111" i="7"/>
  <c r="H88" i="7"/>
  <c r="G88" i="7" s="1"/>
  <c r="J84" i="7"/>
  <c r="G84" i="7"/>
  <c r="J81" i="7"/>
  <c r="J82" i="7"/>
  <c r="J83" i="7"/>
  <c r="J85" i="7"/>
  <c r="G81" i="7"/>
  <c r="G82" i="7"/>
  <c r="G83" i="7"/>
  <c r="G58" i="7"/>
  <c r="I57" i="7"/>
  <c r="J57" i="7"/>
  <c r="G59" i="7"/>
  <c r="G57" i="7" s="1"/>
  <c r="J43" i="7"/>
  <c r="J42" i="7"/>
  <c r="G43" i="7"/>
  <c r="J37" i="7"/>
  <c r="J36" i="7"/>
  <c r="J35" i="7" s="1"/>
  <c r="I49" i="7"/>
  <c r="I42" i="7" s="1"/>
  <c r="G49" i="7"/>
  <c r="G36" i="7"/>
  <c r="G37" i="7"/>
  <c r="G44" i="7"/>
  <c r="G62" i="7"/>
  <c r="G61" i="7"/>
  <c r="G46" i="7"/>
  <c r="G48" i="7"/>
  <c r="G51" i="7"/>
  <c r="G16" i="7"/>
  <c r="G78" i="7"/>
  <c r="G113" i="7"/>
  <c r="J96" i="7"/>
  <c r="J97" i="7"/>
  <c r="I94" i="7"/>
  <c r="G94" i="7"/>
  <c r="I100" i="7"/>
  <c r="J100" i="7" s="1"/>
  <c r="G100" i="7"/>
  <c r="I98" i="7"/>
  <c r="J98" i="7" s="1"/>
  <c r="G98" i="7"/>
  <c r="I107" i="7"/>
  <c r="J107" i="7"/>
  <c r="H107" i="7"/>
  <c r="G107" i="7" s="1"/>
  <c r="G91" i="7"/>
  <c r="G24" i="7"/>
  <c r="I95" i="7"/>
  <c r="J95" i="7"/>
  <c r="I74" i="7"/>
  <c r="J74" i="7"/>
  <c r="I73" i="7"/>
  <c r="J73" i="7"/>
  <c r="G53" i="7"/>
  <c r="G97" i="7"/>
  <c r="G108" i="7"/>
  <c r="G22" i="7"/>
  <c r="J86" i="7"/>
  <c r="G93" i="7"/>
  <c r="G90" i="7"/>
  <c r="G106" i="7"/>
  <c r="G105" i="7"/>
  <c r="J92" i="7"/>
  <c r="J76" i="7"/>
  <c r="G103" i="7"/>
  <c r="J77" i="7"/>
  <c r="G77" i="7"/>
  <c r="G76" i="7"/>
  <c r="G75" i="7"/>
  <c r="G104" i="7"/>
  <c r="J75" i="7"/>
  <c r="G92" i="7"/>
  <c r="G85" i="7"/>
  <c r="G96" i="7"/>
  <c r="G89" i="7"/>
  <c r="H70" i="7"/>
  <c r="J94" i="7"/>
  <c r="I14" i="7"/>
  <c r="J52" i="7"/>
  <c r="G73" i="7"/>
  <c r="G95" i="7"/>
  <c r="J102" i="7"/>
  <c r="G74" i="7"/>
  <c r="G52" i="7" l="1"/>
  <c r="G42" i="7"/>
  <c r="G14" i="7"/>
  <c r="H121" i="7"/>
  <c r="I70" i="7"/>
  <c r="I121" i="7" s="1"/>
  <c r="G121" i="7" s="1"/>
  <c r="G55" i="7"/>
  <c r="G115" i="7"/>
  <c r="G34" i="7"/>
  <c r="J71" i="7"/>
  <c r="J70" i="7" s="1"/>
  <c r="J121" i="7" s="1"/>
  <c r="G101" i="7"/>
  <c r="G70" i="7" s="1"/>
</calcChain>
</file>

<file path=xl/sharedStrings.xml><?xml version="1.0" encoding="utf-8"?>
<sst xmlns="http://schemas.openxmlformats.org/spreadsheetml/2006/main" count="587" uniqueCount="340">
  <si>
    <t>Додаток 7</t>
  </si>
  <si>
    <t>Загальний фонд</t>
  </si>
  <si>
    <t>Спеціальний фонд</t>
  </si>
  <si>
    <t>Виконавчий комітет Мелітопольської міської ради Запорізької області</t>
  </si>
  <si>
    <t>1090</t>
  </si>
  <si>
    <t>1030</t>
  </si>
  <si>
    <t>0830</t>
  </si>
  <si>
    <t>0490</t>
  </si>
  <si>
    <t>0540</t>
  </si>
  <si>
    <t>Управління соціального захисту населення  Мелітопольської міської ради Запорізької області</t>
  </si>
  <si>
    <t>0620</t>
  </si>
  <si>
    <t>0456</t>
  </si>
  <si>
    <t>0921</t>
  </si>
  <si>
    <t>0731</t>
  </si>
  <si>
    <t>Внески до статутного капіталу суб"єктів господарювання</t>
  </si>
  <si>
    <t>7310</t>
  </si>
  <si>
    <t>0180</t>
  </si>
  <si>
    <t>2010</t>
  </si>
  <si>
    <t>Багатопрофільна стаціонарна медична допомога населенню</t>
  </si>
  <si>
    <t>0200000</t>
  </si>
  <si>
    <t>0800000</t>
  </si>
  <si>
    <t>0217693</t>
  </si>
  <si>
    <t>7693</t>
  </si>
  <si>
    <t>Інші заходи, пов'язані з економічною діяльністю</t>
  </si>
  <si>
    <t>6030</t>
  </si>
  <si>
    <t>Організація благоустрою населених пунктів</t>
  </si>
  <si>
    <t>7461</t>
  </si>
  <si>
    <t>Утримання та розвиток автомобільних доріг та дорожньої інфраструктури за рахунок коштів місцевого бюджету</t>
  </si>
  <si>
    <t>1500000</t>
  </si>
  <si>
    <t>1512010</t>
  </si>
  <si>
    <t>1512111</t>
  </si>
  <si>
    <t>2111</t>
  </si>
  <si>
    <t>Первинна медична допомога населенню, що надається центрами первинної медичної (медико-санітарної) допомоги</t>
  </si>
  <si>
    <t>1517310</t>
  </si>
  <si>
    <t>0443</t>
  </si>
  <si>
    <t>Будівництво об'єктів житлово-комунального господарства</t>
  </si>
  <si>
    <t>8311</t>
  </si>
  <si>
    <t>0511</t>
  </si>
  <si>
    <t>Охорона та раціональне використання природних ресурсів</t>
  </si>
  <si>
    <t>1512030</t>
  </si>
  <si>
    <t>2030</t>
  </si>
  <si>
    <t>0733</t>
  </si>
  <si>
    <t>Лікарсько-акушерська допомога вагітним, породіллям та новонародженим</t>
  </si>
  <si>
    <t>0726</t>
  </si>
  <si>
    <t>РОЗПОДІЛ</t>
  </si>
  <si>
    <t>1</t>
  </si>
  <si>
    <t>УСЬОГО</t>
  </si>
  <si>
    <t>Код Програмної класифікації видатків та кредитування місцевих бюджетів</t>
  </si>
  <si>
    <t>Код Типової програмної класифікації видатків та кредитування місцевих бюджетів</t>
  </si>
  <si>
    <t>Код Функціональної класифікації видатків та кредитування бюджету</t>
  </si>
  <si>
    <t>Найменування головного розпорядника коштів міського бюжету/відповідального виконавця, найменування бюджетної програми згідно з Типовою програмною класифікацією видатків та кредитування місцевих бюджетів</t>
  </si>
  <si>
    <t>Найменування місцевої /регіональної програми</t>
  </si>
  <si>
    <t>Усього</t>
  </si>
  <si>
    <t>усього</t>
  </si>
  <si>
    <t>у тому числі бюджет розвитку</t>
  </si>
  <si>
    <t xml:space="preserve">Міська програма "Організація підтримки і реалізації стратегічних ініціатив та підготовки проектів розвитку міста Мелітополя" </t>
  </si>
  <si>
    <t xml:space="preserve">Міська програма "Благоустрій міста"  </t>
  </si>
  <si>
    <t xml:space="preserve">Міська програма "Капітальні видатки"  </t>
  </si>
  <si>
    <t xml:space="preserve">Міська програма "Капітальні вкладення"    </t>
  </si>
  <si>
    <t xml:space="preserve">Міська програма "Капітальні видатки" </t>
  </si>
  <si>
    <t>1517461</t>
  </si>
  <si>
    <t>1517330</t>
  </si>
  <si>
    <t>1517366</t>
  </si>
  <si>
    <t>1518311</t>
  </si>
  <si>
    <t>7330</t>
  </si>
  <si>
    <t>7366</t>
  </si>
  <si>
    <t>Будівництво інших об'єктів соціальної та виробничої інфраструктури комунальної власності</t>
  </si>
  <si>
    <t>Реалізація проектів в рамках Надзвичайної кредитної програми для відновлення України</t>
  </si>
  <si>
    <t>1516030</t>
  </si>
  <si>
    <t>1517361</t>
  </si>
  <si>
    <t>7361</t>
  </si>
  <si>
    <t>Співфінансування інвестиційних проектів, що реалізуються за рахунок коштів державного фонду регіонального розвитку</t>
  </si>
  <si>
    <t>1518350</t>
  </si>
  <si>
    <t>8350</t>
  </si>
  <si>
    <t>Здійснення природоохоронних заходів на об"єктах комунальної власності за рахунок субвенції з державного бюджету</t>
  </si>
  <si>
    <t>(грн)</t>
  </si>
  <si>
    <t>(код бюджету)</t>
  </si>
  <si>
    <t>Дата і номер документа, яким затверджено місцеву регіональну програму</t>
  </si>
  <si>
    <t>08568000000</t>
  </si>
  <si>
    <t xml:space="preserve"> Міська програма "Фінансова підтримка КП "Телерадіокомпанія "Мелітополь" Мелітопольської міської ради Запорізької області" </t>
  </si>
  <si>
    <t>Мелітопольський міський голова</t>
  </si>
  <si>
    <t>Іван ФЕДОРОВ</t>
  </si>
  <si>
    <t>0813241</t>
  </si>
  <si>
    <t>3241</t>
  </si>
  <si>
    <t>Забезпечення діяльності інших закладів у сфері соціального захисту і соціального забезпечення</t>
  </si>
  <si>
    <t>Департамент капітального будівництва та житлово-комунального господарства Мелітопольської міської ради Запорізької області</t>
  </si>
  <si>
    <t>1511021</t>
  </si>
  <si>
    <t>1021</t>
  </si>
  <si>
    <t xml:space="preserve">Надання загальної середньої освіти закладами загальної середньої освіти </t>
  </si>
  <si>
    <t>1517363</t>
  </si>
  <si>
    <t>7363</t>
  </si>
  <si>
    <t>Виконання інвестиційних проектів в рамках здійснення заходів щодо соціально-економічного розвитку окремих територій</t>
  </si>
  <si>
    <t>0218410</t>
  </si>
  <si>
    <t>8410</t>
  </si>
  <si>
    <t>Фінансова підтримка засобів масової інформації</t>
  </si>
  <si>
    <t xml:space="preserve">Міська програма "Реконструкція, капітальний та поточний ремонт  об"єктів вулично-дорожньої мережі міста"  </t>
  </si>
  <si>
    <t>3719820</t>
  </si>
  <si>
    <t>9820</t>
  </si>
  <si>
    <t>Міська програма "Матеріально-технічне забезпечення Національної гвардії України (військова частина 3033)"</t>
  </si>
  <si>
    <t>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 усунення загрози небезпеки державній незалежності України, її територіальній цілісності</t>
  </si>
  <si>
    <t>Міська програма “Матеріально-технічне забезпечення Мелітопольського районного територіального центра комплектування та соціальної підтримки”</t>
  </si>
  <si>
    <t xml:space="preserve">Міська програма "Капітальні видатки"    </t>
  </si>
  <si>
    <t>витрат місцевого бюджету на реалізацію місцевих/регіональних програм у 2023 році</t>
  </si>
  <si>
    <t xml:space="preserve">Міська програма «Підтримка, розвиток та співфінансування комунального некомерційного підприємства «Центр надання соціальних послуг та медичної реабілітації» Мелітопольської міської ради Запорізької області» </t>
  </si>
  <si>
    <t xml:space="preserve">Міська програма "Обслуговування мереж зовнішнього освітлення вулиць та засобів регулювання дорожнього руху міста"  </t>
  </si>
  <si>
    <t xml:space="preserve">Міська програма "Утримання та благоустрій території комунального підприємства «Мелітопольський міський парк культури і відпочинку ім. Горького» Мелітопольської міської ради Запорізької області" </t>
  </si>
  <si>
    <t>Міська програма "Забезпечення виконання рішень суду"</t>
  </si>
  <si>
    <t>0813090</t>
  </si>
  <si>
    <t>3090</t>
  </si>
  <si>
    <t>Видатки на поховання учасників бойових дій та осіб з
інвалідністю внаслідок війни</t>
  </si>
  <si>
    <t>Міська программа "Придбання предметів ритуальної належності та відшкодування вартості ритуальних послуг"</t>
  </si>
  <si>
    <t>0813242</t>
  </si>
  <si>
    <t>3242</t>
  </si>
  <si>
    <t>Інші заходи у сфері соціального захисту і соціального забезпечення</t>
  </si>
  <si>
    <t>Міська програма "Соціальна підтримка громадян м.Мелітополя"</t>
  </si>
  <si>
    <t>0813230</t>
  </si>
  <si>
    <t>3230</t>
  </si>
  <si>
    <t>1070</t>
  </si>
  <si>
    <t xml:space="preserve">Міська програма "Допомога переселенцям" </t>
  </si>
  <si>
    <t>0817693</t>
  </si>
  <si>
    <t>Інші заходи, пов"язані з економічною діяльністю</t>
  </si>
  <si>
    <t xml:space="preserve">Міська програма "Забезпечення виконання  грошових зобов’язань, які виникли на підставі судових рішень про стягнення коштів місцевого бюджету, боржником за якими є управління соціального захисту населення Мелітопольської міської ради Запорізької області"  </t>
  </si>
  <si>
    <t>1511010</t>
  </si>
  <si>
    <t>1010</t>
  </si>
  <si>
    <t>0910</t>
  </si>
  <si>
    <t>Надання дошкільної освіти</t>
  </si>
  <si>
    <t xml:space="preserve">Міська програма "Експлуатаційне  утримання вулично-дорожньої мережі та санітарне очищення міста" </t>
  </si>
  <si>
    <t>0813210</t>
  </si>
  <si>
    <t>3210</t>
  </si>
  <si>
    <t>1050</t>
  </si>
  <si>
    <t>Організація та проведення громадських робіт</t>
  </si>
  <si>
    <t>07.11.2022 №2/41</t>
  </si>
  <si>
    <t>07.11.2022 №2/42</t>
  </si>
  <si>
    <t>07.11.2022 №2/43</t>
  </si>
  <si>
    <t>07.11.2022 №2/44</t>
  </si>
  <si>
    <t>07.11.2022 №2/46</t>
  </si>
  <si>
    <t>07.11.2022 №2/50</t>
  </si>
  <si>
    <t>07.11.2022 №2/51</t>
  </si>
  <si>
    <t>07.11.2022 №2/52</t>
  </si>
  <si>
    <t>07.11.2022№2/53</t>
  </si>
  <si>
    <t>07.11.2022 №2/54</t>
  </si>
  <si>
    <t>07.11.2022 №2/55</t>
  </si>
  <si>
    <t>07.11.2022 №2/56</t>
  </si>
  <si>
    <t>07.11.2022 №2/57</t>
  </si>
  <si>
    <t>07.11.2022№2/69</t>
  </si>
  <si>
    <t>07.11.2022№2/90</t>
  </si>
  <si>
    <t>3100000</t>
  </si>
  <si>
    <t>Управління комунальною власністю Мелітопольської міської ради Запорізької області</t>
  </si>
  <si>
    <t>3117693</t>
  </si>
  <si>
    <t xml:space="preserve">Міська програма "Оформлення правовстановлюючих документів для здійснення державної реєстрації речових прав на земельні ділянки та об’єкти нерухомого майна, їх обтяжень та проведення незалежної оцінки об’єктів нерухомого майна комунальної власності на території м. Мелітополя"  </t>
  </si>
  <si>
    <t>1517670</t>
  </si>
  <si>
    <t>7670</t>
  </si>
  <si>
    <t>Міська програма «Поповнення статутного капіталу комунального підприємства "Мелітополькомунтранс" Мелітопольської міської ради Запорізької області”</t>
  </si>
  <si>
    <t xml:space="preserve">Міська програма «Поповнення статутного капіталу комунального підприємства "Міськсвітло" Мелітопольської міської ради Запорізької області» </t>
  </si>
  <si>
    <t>Міська програма "Поповнення статутного капіталу комунального підприємства «Чистота» Мелітопольської міської ради Запорізької області"</t>
  </si>
  <si>
    <t>0900000</t>
  </si>
  <si>
    <t>Служба у справах дітей Мелітопольської міської ради Запорізької області</t>
  </si>
  <si>
    <t>0913112</t>
  </si>
  <si>
    <t>3112</t>
  </si>
  <si>
    <t>1040</t>
  </si>
  <si>
    <t>Заходи державної політики з питань дітей та їх соціального захисту</t>
  </si>
  <si>
    <t xml:space="preserve">Міська програма "Діти Мелітопольщини"  </t>
  </si>
  <si>
    <t>Міська програма "Муніципальний  маркетинг та розвиток
туризму"</t>
  </si>
  <si>
    <t>0217680</t>
  </si>
  <si>
    <t>7680</t>
  </si>
  <si>
    <t>Членські внески до асоціацій органів місцевого самоврядування</t>
  </si>
  <si>
    <t>Міська програма "Членські внески"</t>
  </si>
  <si>
    <t>0218311</t>
  </si>
  <si>
    <t xml:space="preserve">Міська програма "Заходи, спрямовані на охорону та раціональне використання природних ресурсів" </t>
  </si>
  <si>
    <t>1517325</t>
  </si>
  <si>
    <t>7325</t>
  </si>
  <si>
    <t>Будівництво споруд, установ та закладів фізичної культури і спорту</t>
  </si>
  <si>
    <t>0813124</t>
  </si>
  <si>
    <t>3124</t>
  </si>
  <si>
    <t>Створення та забезпечення діяльності спеціалізованих служб підтримки осіб, які постраждали від домашнього насильства та/або насильства за ознакою статі</t>
  </si>
  <si>
    <t>Міська програма "Залучення працездатних осіб до суспільно корисних робіт в умовах воєнного стану та організація і проведення громадських робіт"</t>
  </si>
  <si>
    <t>3700000</t>
  </si>
  <si>
    <t>Фінансове управління Мелітопольської міської ради Запорізької області</t>
  </si>
  <si>
    <t>3719800</t>
  </si>
  <si>
    <t>9800</t>
  </si>
  <si>
    <t>Субвенція з місцевого бюджету державному бюджету на виконання програм соціально-економічного розвитку регіонів</t>
  </si>
  <si>
    <t>Міська програма "Матеріально-технічне забезпечення Збройних Сил України (військова  частина А7038)"</t>
  </si>
  <si>
    <t>1516020</t>
  </si>
  <si>
    <t>6020</t>
  </si>
  <si>
    <t>Забезпечення функціонування підприємств, установ та організацій, що виробляють, виконують та/або надають житлово-комунальні послуги</t>
  </si>
  <si>
    <t>Міська програма «Програма фінансової підтримки КП «Мелітополькомунтранс» ММР ЗО у період дії воєнного стану»</t>
  </si>
  <si>
    <t>Міська програми “Матеріально-технічне забезпечення Мелітопольського районного територіального центра комплектування та соціальної підтримки на 2023 рік”</t>
  </si>
  <si>
    <t xml:space="preserve">Міська програма «Поповнення статутного капіталу комунального підприємства "Мелітопольський міський парк культури і відпочинку ім. Горького" Мелітопольської міської ради Запорізької області» </t>
  </si>
  <si>
    <t>07.11.2022 №2/110</t>
  </si>
  <si>
    <t>07.11.2022 №2/114</t>
  </si>
  <si>
    <t>07.11.2022 №115</t>
  </si>
  <si>
    <t>07.11.2022 № 2/105</t>
  </si>
  <si>
    <t>15.02.2023 №2/1</t>
  </si>
  <si>
    <t>07.11.2022№2/52</t>
  </si>
  <si>
    <t>07.11.2022 № 2/95</t>
  </si>
  <si>
    <t>07.11.2022 № 2/104</t>
  </si>
  <si>
    <t xml:space="preserve">07.11.2022 №2/97 </t>
  </si>
  <si>
    <t>07.11.2022 № 2/87</t>
  </si>
  <si>
    <t>07.11.2022 № 2/116</t>
  </si>
  <si>
    <t>Управління культури та молоді Мелітопольської міської ради Запорізької області</t>
  </si>
  <si>
    <t>1000000</t>
  </si>
  <si>
    <t>1014082</t>
  </si>
  <si>
    <t>Міська програма "Розвиток галузі культури м. Мелітополя"</t>
  </si>
  <si>
    <t>4082</t>
  </si>
  <si>
    <t>Інші заходи в галузі культури і мистецтва</t>
  </si>
  <si>
    <t>Міська програма "Реалізація культурно-масових заходів"</t>
  </si>
  <si>
    <t xml:space="preserve">Міська програма "Сприяння органів місцевого самоврядування обороноздатності, територіальній обороні, мобілізаційній підготовці на 2023 рік" </t>
  </si>
  <si>
    <t>0218110</t>
  </si>
  <si>
    <t>8110</t>
  </si>
  <si>
    <t>0320</t>
  </si>
  <si>
    <t>Заходи із запобігання та ліквідації надзвичайних ситуацій та наслідків стихійного лиха</t>
  </si>
  <si>
    <t>Міська програма "Захист населення і територій від надзвичайних ситуацій техногенного та природного характеру"</t>
  </si>
  <si>
    <t>Управління освіти Мелітопольської міської ради Запорізької області</t>
  </si>
  <si>
    <t>0600000</t>
  </si>
  <si>
    <t>Відділ охорони здоров'я Мелітопольської міської ради Запорізької області</t>
  </si>
  <si>
    <t>0700000</t>
  </si>
  <si>
    <t>Міська програма "Деокупація: здійснення першочергових заходів, спрямованих на відновлення державного суверенітету та життєдіяльності у місті Мелітополі"</t>
  </si>
  <si>
    <t>0712010</t>
  </si>
  <si>
    <t>0712030</t>
  </si>
  <si>
    <t>0160</t>
  </si>
  <si>
    <t>0111</t>
  </si>
  <si>
    <t>Керівництво і управління у відповідній сфері у містах (місті Києві), селищах, селах,  територіальних громадах</t>
  </si>
  <si>
    <t>0810160</t>
  </si>
  <si>
    <t>1014030</t>
  </si>
  <si>
    <t>1014040</t>
  </si>
  <si>
    <t>4030</t>
  </si>
  <si>
    <t>0824</t>
  </si>
  <si>
    <t>4040</t>
  </si>
  <si>
    <t>Забезпечення діяльності бібліотек</t>
  </si>
  <si>
    <t>Забезпечення діяльності музеїв i виставок</t>
  </si>
  <si>
    <t>Міська програма «Виконання КП «Мелітопольський міський парк культури і відпочинку ім. Горького» Мелітопольської міської ради Запорізької області першочергових заходів, спрямованих на відновлення державного суверенітету та життєдіяльності у місті Мелітополі».</t>
  </si>
  <si>
    <t>Міська програма «Виконання КП «Чистота» Мелітопольської міської ради Запорізької області першочергових заходів, спрямованих на відновлення державного суверенітету та життєдіяльності у місті Мелітополі»</t>
  </si>
  <si>
    <t>Міська програма «Виконання КП «Житломасив» Мелітопольської міської ради Запорізької області першочергових заходів, спрямованих на відновлення державного суверенітету та життєдіяльності у місті Мелітополі»</t>
  </si>
  <si>
    <t>Міська програма «Виконання КП «Міськсвітло» Мелітопольської міської ради Запорізької області першочергових заходів, спрямованих на відновлення державного суверенітету та життєдіяльності у місті Мелітополі»</t>
  </si>
  <si>
    <t>3710160</t>
  </si>
  <si>
    <t>Міська програма "Сприяння діяльності правоохоронних органів на території міста Мелітополя на 2023 рік"</t>
  </si>
  <si>
    <t>Управління фізичної культури та спорту Мелітопольської міської ради Запорізької області</t>
  </si>
  <si>
    <t>1100000</t>
  </si>
  <si>
    <t>1110160</t>
  </si>
  <si>
    <t>Керівництво і управління у відповідній сфері у містах (місті Києві), селищах, селах,  територіальних громада</t>
  </si>
  <si>
    <t>5031</t>
  </si>
  <si>
    <t>0810</t>
  </si>
  <si>
    <t>1115061</t>
  </si>
  <si>
    <t>5061</t>
  </si>
  <si>
    <t>1115063</t>
  </si>
  <si>
    <t>5063</t>
  </si>
  <si>
    <t>Утримання та навчально-тренувальна робота комунальних дитячо-юнацьких спортивних шкіл</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</si>
  <si>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</si>
  <si>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Забезпечення діяльності централізованої бухгалтерії</t>
  </si>
  <si>
    <t>5011</t>
  </si>
  <si>
    <t>5012</t>
  </si>
  <si>
    <t>Проведення навчально-тренувальних зборів і змагань з олімпійських видів спорту</t>
  </si>
  <si>
    <t>Проведення навчально-тренувальних зборів і змагань з неолімпійських видів спорту</t>
  </si>
  <si>
    <t>Міська програма «Розвиток та популяризація 
фізичної культури і спорту</t>
  </si>
  <si>
    <t xml:space="preserve"> 07.11.2022 № 2/85</t>
  </si>
  <si>
    <t>0210150</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</si>
  <si>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</si>
  <si>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</si>
  <si>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0610160</t>
  </si>
  <si>
    <t>0611010</t>
  </si>
  <si>
    <t>0611021</t>
  </si>
  <si>
    <t>0611141</t>
  </si>
  <si>
    <t>1141</t>
  </si>
  <si>
    <t>0990</t>
  </si>
  <si>
    <t>Забезпечення діяльності інших закладів у сфері освіти</t>
  </si>
  <si>
    <t>29.03.2023 № 1/1</t>
  </si>
  <si>
    <t>07.11.2022 №2/59</t>
  </si>
  <si>
    <t>07.11.2022 № 2/81</t>
  </si>
  <si>
    <t>07.11.2022 № 2/79</t>
  </si>
  <si>
    <t>29.03.2023 №1/3</t>
  </si>
  <si>
    <t>29.03.2023 № 1/4</t>
  </si>
  <si>
    <t>29.03.2023 №1/5</t>
  </si>
  <si>
    <t>29.03.2023 №1/6</t>
  </si>
  <si>
    <t>29.03.2023 № 1/12</t>
  </si>
  <si>
    <t>15.02.2023 № 2/4</t>
  </si>
  <si>
    <t>15.02.2023 № 2/2</t>
  </si>
  <si>
    <t>0910160</t>
  </si>
  <si>
    <t>111</t>
  </si>
  <si>
    <t>Міська програма "Матеріально-технічне забезпечення правоохоронних органів України у 2023 році"</t>
  </si>
  <si>
    <t>0712152</t>
  </si>
  <si>
    <t>2152</t>
  </si>
  <si>
    <t>0763</t>
  </si>
  <si>
    <t>Інші програми та заходи у сфері охорони здоров'я</t>
  </si>
  <si>
    <t>Міська програма «Виконання КНП «Центр лікувально-діагностичної та лабораторної медичної допомоги» Мелітопольської міської ради Запорізької області першочергових заходів, спрямованих на відновлення життєдіяльності у місті Мелітополі"</t>
  </si>
  <si>
    <t>12.05.2023 №2/4</t>
  </si>
  <si>
    <t>12.05.2023 №2/3</t>
  </si>
  <si>
    <t>Міська програма «Виконання КП «Аптеки МЛТ» Мелітопольської міської ради Запорізької області першочергових заходів, спрямованих на забезпечення мешканців м. Мелітополя лікарськими засобами та життєве необхідними препаратами»</t>
  </si>
  <si>
    <t>Міська програма «Виконання комунальним підприємством «Мелітополькомунтранс» Мелітопольської міської ради Запорізької області першочергових заходів, спрямованих на відновлення державного суверенітету та життєдіяльності у місті Мелітополь»</t>
  </si>
  <si>
    <t>0611142</t>
  </si>
  <si>
    <t>Інші програми та заходи у сфері освіти</t>
  </si>
  <si>
    <t>1142</t>
  </si>
  <si>
    <t xml:space="preserve">Міська програма "Проведення урочистих та святкових заходів в галузі освіти" </t>
  </si>
  <si>
    <t xml:space="preserve">Міська програма «Підвищення рівня обслуговування платників податків м. Мелітополя» </t>
  </si>
  <si>
    <t>Міська програма "Поповнення статутного капіталу комунального підприємства «Житломасив» Мелітопольської міської ради Запорізької області"</t>
  </si>
  <si>
    <t>Міська програма "Вшанування ветеранів війни, членів сімей загиблих військовослужбовців, волонтерів та інших категорій населення, які заслуговують нагородження"</t>
  </si>
  <si>
    <t>06.07.2023 №2/5</t>
  </si>
  <si>
    <t>06.07.2023 №2/3</t>
  </si>
  <si>
    <t>06.07.2023 №2/4</t>
  </si>
  <si>
    <t>06.07.2023 №2/2</t>
  </si>
  <si>
    <t>06.07.2023 № 2/6</t>
  </si>
  <si>
    <t>Міська програма "Пункти видачі гуманітарної допомоги"</t>
  </si>
  <si>
    <t>Міська програма "Відпочинок та оздоровлення дітей Мелітопольської міської громади"</t>
  </si>
  <si>
    <t>0813192</t>
  </si>
  <si>
    <t>Надання фінансової підтримки громадським об"єднанням ветеранів і осіб з інвалідністю, діяльність яких має соціальну спрямованість</t>
  </si>
  <si>
    <t>3192</t>
  </si>
  <si>
    <t>Міська програма "Надання фінансової підтримки громадським організаціям, які є переможцями конкурсу проектів"</t>
  </si>
  <si>
    <t xml:space="preserve">Міська програма «Особлива підтримка дітей-сиріт та дітей позбавлених батьківського піклування під час війни»  </t>
  </si>
  <si>
    <t>03.08.2023 №1/1</t>
  </si>
  <si>
    <t>03.08.2023№1/3</t>
  </si>
  <si>
    <t>03.08.2022 №1/2</t>
  </si>
  <si>
    <t>03.08.2023 №1/4</t>
  </si>
  <si>
    <t>07.11.2022 № 2/96</t>
  </si>
  <si>
    <t>01.09.2023 №1/1</t>
  </si>
  <si>
    <t>01.09.2023 №1/4</t>
  </si>
  <si>
    <t>01.09.2023 №1/5</t>
  </si>
  <si>
    <t>Міська програма «Національно-патріотичне виховання молоді»</t>
  </si>
  <si>
    <t>07.11.2022 № 2/83</t>
  </si>
  <si>
    <t>Міська програма «Забезпечення проведення загальноміських подій та заходів»</t>
  </si>
  <si>
    <t xml:space="preserve">Міська програма "Простір розвитку обдарованності" </t>
  </si>
  <si>
    <t>07.11.2022 №2/72</t>
  </si>
  <si>
    <t>1013133</t>
  </si>
  <si>
    <t>3133</t>
  </si>
  <si>
    <t>Інші заходи та заклади молодіжної політики</t>
  </si>
  <si>
    <t>Міська програма «Фінансова підтримка КНП "ТМО "Багатопрофільна лікарня інтенсивних методів лікування та швидкої медичної допомоги" Мелітопольської міської ради Запорізької області на IV квартал 2023 року»</t>
  </si>
  <si>
    <t>Міська програма «Відновлення (зміцнення) психічного здоров’я та життєстійкості населення»</t>
  </si>
  <si>
    <t>Міська програма «Відновлення та створення центру захисту людини в Запорізькій області»</t>
  </si>
  <si>
    <t>3719770</t>
  </si>
  <si>
    <t>9770</t>
  </si>
  <si>
    <t xml:space="preserve">	
Інші субвенції з місцевого бюджету</t>
  </si>
  <si>
    <t>Начальник фінансового управління Мелітопольської міської ради</t>
  </si>
  <si>
    <t>Юрій ЗАХАРЧУК</t>
  </si>
  <si>
    <t>27.10.2023 №1/1</t>
  </si>
  <si>
    <t>27.10.2023 №1/2</t>
  </si>
  <si>
    <t>27.10.2023 №1/3</t>
  </si>
  <si>
    <t>27.10.2023 №1/4</t>
  </si>
  <si>
    <t xml:space="preserve">Міська програма «Про передачу міжбюджетного трансферту у виді субвенції (,,Інші субвенції з місцевого бюджету”) з міського бюджету Мелітопольської міської територіальної громади до Новобогданівської сільської територіальної громади та затвердження Порядку його використання» </t>
  </si>
  <si>
    <t>Міська програма «Фінансова підтримка комунального некомерційного підприємства «Центр первинної медико-санітарної допомоги» Мелітопольської міської ради Запорізької області на IV квартал 2023 року»</t>
  </si>
  <si>
    <t>13.11.2023 № 2</t>
  </si>
  <si>
    <t>01.12.2023 № 1/3</t>
  </si>
  <si>
    <t>до рішення   30  сесії Мелітопольської міської ради Запорізької області VIII скликання від 01.12.2023   №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</si>
</sst>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quot;    &quot;"/>
  </numFmts>
  <fonts count="15" x14ac:knownFonts="1">
    <font>
      <sz val="10"/>
      <name val="Arial Cyr"/>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0"/>
      <color theme="1"/>
      <name val="Times New Roman"/>
      <family val="1"/>
      <charset val="204"/>
    </font>
    <font>
      <sz val="12"/>
      <color theme="1"/>
      <name val="Times New Roman"/>
      <family val="1"/>
      <charset val="204"/>
    </font>
    <font>
      <b/>
      <sz val="14"/>
      <color theme="1"/>
      <name val="Times New Roman"/>
      <family val="1"/>
      <charset val="204"/>
    </font>
    <font>
      <b/>
      <u/>
      <sz val="14"/>
      <color theme="1"/>
      <name val="Times New Roman"/>
      <family val="1"/>
      <charset val="204"/>
    </font>
    <font>
      <sz val="14"/>
      <color theme="1"/>
      <name val="Times New Roman"/>
      <family val="1"/>
      <charset val="204"/>
    </font>
    <font>
      <sz val="11"/>
      <color theme="1"/>
      <name val="Times New Roman"/>
      <family val="1"/>
      <charset val="204"/>
    </font>
    <font>
      <i/>
      <sz val="14"/>
      <color theme="1"/>
      <name val="Times New Roman"/>
      <family val="1"/>
      <charset val="204"/>
    </font>
    <font>
      <i/>
      <sz val="14"/>
      <color theme="1"/>
      <name val="Arial"/>
      <family val="2"/>
      <charset val="204"/>
    </font>
    <font>
      <b/>
      <i/>
      <sz val="14"/>
      <color theme="1"/>
      <name val="Times New Roman"/>
      <family val="1"/>
      <charset val="204"/>
    </font>
    <font>
      <sz val="14"/>
      <color theme="1"/>
      <name val="Arial"/>
      <family val="2"/>
      <charset val="204"/>
    </font>
    <font>
      <b/>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23">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0" fontId="1" fillId="0" borderId="1" applyNumberFormat="0" applyFill="0" applyAlignment="0" applyProtection="0"/>
    <xf numFmtId="0" fontId="2" fillId="0" borderId="2" applyNumberFormat="0" applyFill="0" applyAlignment="0" applyProtection="0"/>
    <xf numFmtId="0" fontId="3" fillId="0" borderId="3" applyNumberFormat="0" applyFill="0" applyAlignment="0" applyProtection="0"/>
    <xf numFmtId="0" fontId="3" fillId="0" borderId="0" applyNumberFormat="0" applyFill="0" applyBorder="0" applyAlignment="0" applyProtection="0"/>
  </cellStyleXfs>
  <cellXfs count="187">
    <xf numFmtId="0" fontId="0" fillId="0" borderId="0" xfId="0"/>
    <xf numFmtId="49" fontId="4" fillId="2" borderId="0" xfId="0" applyNumberFormat="1" applyFont="1" applyFill="1" applyAlignment="1">
      <alignment horizontal="right"/>
    </xf>
    <xf numFmtId="0" fontId="4" fillId="2" borderId="0" xfId="0" applyFont="1" applyFill="1"/>
    <xf numFmtId="0" fontId="4" fillId="2" borderId="0" xfId="0" applyFont="1" applyFill="1" applyAlignment="1">
      <alignment horizontal="center"/>
    </xf>
    <xf numFmtId="0" fontId="5" fillId="2" borderId="0" xfId="0" applyFont="1" applyFill="1"/>
    <xf numFmtId="0" fontId="5" fillId="2" borderId="0" xfId="0" applyFont="1" applyFill="1" applyAlignment="1">
      <alignment wrapText="1"/>
    </xf>
    <xf numFmtId="49" fontId="7" fillId="2" borderId="0" xfId="0" applyNumberFormat="1" applyFont="1" applyFill="1" applyAlignment="1">
      <alignment horizontal="center"/>
    </xf>
    <xf numFmtId="49" fontId="6" fillId="2" borderId="0" xfId="0" applyNumberFormat="1" applyFont="1" applyFill="1" applyAlignment="1">
      <alignment horizontal="center"/>
    </xf>
    <xf numFmtId="49" fontId="8" fillId="2" borderId="0" xfId="0" applyNumberFormat="1" applyFont="1" applyFill="1" applyAlignment="1">
      <alignment horizontal="left"/>
    </xf>
    <xf numFmtId="0" fontId="8" fillId="2" borderId="0" xfId="0" applyFont="1" applyFill="1"/>
    <xf numFmtId="0" fontId="8" fillId="2" borderId="0" xfId="0" applyFont="1" applyFill="1" applyAlignment="1">
      <alignment horizontal="center"/>
    </xf>
    <xf numFmtId="0" fontId="8" fillId="2" borderId="0" xfId="0" applyFont="1" applyFill="1" applyAlignment="1">
      <alignment horizontal="right"/>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49" fontId="5" fillId="2" borderId="11" xfId="0" applyNumberFormat="1" applyFont="1" applyFill="1" applyBorder="1" applyAlignment="1">
      <alignment horizontal="center" wrapText="1"/>
    </xf>
    <xf numFmtId="0" fontId="5" fillId="2" borderId="12" xfId="0" applyFont="1" applyFill="1" applyBorder="1" applyAlignment="1">
      <alignment horizontal="center" wrapText="1"/>
    </xf>
    <xf numFmtId="0" fontId="5" fillId="2" borderId="1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49" fontId="6" fillId="2" borderId="11" xfId="0" applyNumberFormat="1" applyFont="1" applyFill="1" applyBorder="1" applyAlignment="1">
      <alignment horizontal="right"/>
    </xf>
    <xf numFmtId="49" fontId="6" fillId="2" borderId="12" xfId="0" applyNumberFormat="1" applyFont="1" applyFill="1" applyBorder="1" applyAlignment="1" applyProtection="1">
      <alignment horizontal="center" vertical="top" wrapText="1"/>
      <protection locked="0"/>
    </xf>
    <xf numFmtId="0" fontId="6" fillId="2" borderId="12" xfId="0" applyFont="1" applyFill="1" applyBorder="1" applyAlignment="1" applyProtection="1">
      <alignment vertical="top" wrapText="1"/>
      <protection locked="0"/>
    </xf>
    <xf numFmtId="0" fontId="10" fillId="2" borderId="12" xfId="0" applyFont="1" applyFill="1" applyBorder="1" applyAlignment="1" applyProtection="1">
      <alignment vertical="center" wrapText="1"/>
      <protection locked="0"/>
    </xf>
    <xf numFmtId="0" fontId="10" fillId="2" borderId="12" xfId="0" applyFont="1" applyFill="1" applyBorder="1" applyAlignment="1" applyProtection="1">
      <alignment horizontal="center" vertical="center" wrapText="1"/>
      <protection locked="0"/>
    </xf>
    <xf numFmtId="4" fontId="6" fillId="2" borderId="12" xfId="0" applyNumberFormat="1" applyFont="1" applyFill="1" applyBorder="1" applyAlignment="1" applyProtection="1">
      <alignment horizontal="center" vertical="center" wrapText="1"/>
      <protection locked="0"/>
    </xf>
    <xf numFmtId="4" fontId="6" fillId="2" borderId="12" xfId="0" applyNumberFormat="1" applyFont="1" applyFill="1" applyBorder="1" applyAlignment="1">
      <alignment horizontal="center" vertical="center" wrapText="1"/>
    </xf>
    <xf numFmtId="4" fontId="6" fillId="2" borderId="13" xfId="0" applyNumberFormat="1" applyFont="1" applyFill="1" applyBorder="1" applyAlignment="1">
      <alignment horizontal="center" vertical="center" wrapText="1"/>
    </xf>
    <xf numFmtId="49" fontId="10" fillId="2" borderId="11" xfId="0" applyNumberFormat="1" applyFont="1" applyFill="1" applyBorder="1" applyAlignment="1">
      <alignment horizontal="right" vertical="center"/>
    </xf>
    <xf numFmtId="49" fontId="10" fillId="2" borderId="12" xfId="0" applyNumberFormat="1" applyFont="1" applyFill="1" applyBorder="1" applyAlignment="1" applyProtection="1">
      <alignment horizontal="center" vertical="center" wrapText="1"/>
      <protection locked="0"/>
    </xf>
    <xf numFmtId="0" fontId="8" fillId="2" borderId="12" xfId="0" applyFont="1" applyFill="1" applyBorder="1" applyAlignment="1" applyProtection="1">
      <alignment vertical="top" wrapText="1"/>
      <protection locked="0"/>
    </xf>
    <xf numFmtId="0" fontId="10" fillId="2" borderId="12" xfId="0" applyFont="1" applyFill="1" applyBorder="1" applyAlignment="1" applyProtection="1">
      <alignment horizontal="left" vertical="center" wrapText="1"/>
      <protection locked="0"/>
    </xf>
    <xf numFmtId="4" fontId="8" fillId="2" borderId="12" xfId="0" applyNumberFormat="1" applyFont="1" applyFill="1" applyBorder="1" applyAlignment="1" applyProtection="1">
      <alignment horizontal="center" vertical="center" wrapText="1"/>
      <protection locked="0"/>
    </xf>
    <xf numFmtId="4" fontId="8" fillId="2" borderId="12" xfId="0" applyNumberFormat="1" applyFont="1" applyFill="1" applyBorder="1" applyAlignment="1">
      <alignment horizontal="center" vertical="center" wrapText="1"/>
    </xf>
    <xf numFmtId="4" fontId="8" fillId="2" borderId="13" xfId="0" applyNumberFormat="1" applyFont="1" applyFill="1" applyBorder="1" applyAlignment="1">
      <alignment horizontal="center" vertical="center" wrapText="1"/>
    </xf>
    <xf numFmtId="0" fontId="8" fillId="2" borderId="12" xfId="0" applyFont="1" applyFill="1" applyBorder="1" applyAlignment="1">
      <alignment vertical="center" wrapText="1"/>
    </xf>
    <xf numFmtId="0" fontId="10" fillId="2" borderId="12" xfId="0" applyFont="1" applyFill="1" applyBorder="1" applyAlignment="1" applyProtection="1">
      <alignment vertical="top" wrapText="1"/>
      <protection locked="0"/>
    </xf>
    <xf numFmtId="14" fontId="10" fillId="2" borderId="12" xfId="0" applyNumberFormat="1" applyFont="1" applyFill="1" applyBorder="1" applyAlignment="1" applyProtection="1">
      <alignment horizontal="left" vertical="center" wrapText="1"/>
      <protection locked="0"/>
    </xf>
    <xf numFmtId="0" fontId="10" fillId="2" borderId="12" xfId="0" applyFont="1" applyFill="1" applyBorder="1" applyAlignment="1">
      <alignment vertical="center" wrapText="1"/>
    </xf>
    <xf numFmtId="4" fontId="10" fillId="2" borderId="12" xfId="0" applyNumberFormat="1" applyFont="1" applyFill="1" applyBorder="1" applyAlignment="1">
      <alignment horizontal="center" vertical="center" wrapText="1"/>
    </xf>
    <xf numFmtId="4" fontId="10" fillId="2" borderId="13" xfId="0" applyNumberFormat="1" applyFont="1" applyFill="1" applyBorder="1" applyAlignment="1">
      <alignment horizontal="center" vertical="center" wrapText="1"/>
    </xf>
    <xf numFmtId="49" fontId="10" fillId="0" borderId="11" xfId="0" applyNumberFormat="1" applyFont="1" applyBorder="1" applyAlignment="1">
      <alignment horizontal="right" vertical="center"/>
    </xf>
    <xf numFmtId="49" fontId="10" fillId="0" borderId="12" xfId="0" applyNumberFormat="1" applyFont="1" applyBorder="1" applyAlignment="1" applyProtection="1">
      <alignment horizontal="center" vertical="center" wrapText="1"/>
      <protection locked="0"/>
    </xf>
    <xf numFmtId="0" fontId="10" fillId="0" borderId="12" xfId="0" applyFont="1" applyBorder="1" applyAlignment="1">
      <alignment vertical="top" wrapText="1"/>
    </xf>
    <xf numFmtId="0" fontId="10" fillId="0" borderId="12" xfId="0" applyFont="1" applyBorder="1" applyAlignment="1" applyProtection="1">
      <alignment vertical="top" wrapText="1"/>
      <protection locked="0"/>
    </xf>
    <xf numFmtId="14" fontId="10" fillId="0" borderId="12" xfId="0" applyNumberFormat="1" applyFont="1" applyBorder="1" applyAlignment="1" applyProtection="1">
      <alignment horizontal="left" vertical="center" wrapText="1"/>
      <protection locked="0"/>
    </xf>
    <xf numFmtId="4" fontId="8" fillId="0" borderId="12" xfId="0" applyNumberFormat="1" applyFont="1" applyBorder="1" applyAlignment="1" applyProtection="1">
      <alignment horizontal="center" vertical="center" wrapText="1"/>
      <protection locked="0"/>
    </xf>
    <xf numFmtId="4" fontId="8" fillId="0" borderId="12" xfId="0" applyNumberFormat="1" applyFont="1" applyBorder="1" applyAlignment="1">
      <alignment horizontal="center" vertical="center" wrapText="1"/>
    </xf>
    <xf numFmtId="4" fontId="8" fillId="0" borderId="13" xfId="0" applyNumberFormat="1" applyFont="1" applyBorder="1" applyAlignment="1">
      <alignment horizontal="center" vertical="center" wrapText="1"/>
    </xf>
    <xf numFmtId="0" fontId="10" fillId="2" borderId="12" xfId="0" applyFont="1" applyFill="1" applyBorder="1" applyAlignment="1">
      <alignment vertical="top" wrapText="1"/>
    </xf>
    <xf numFmtId="49" fontId="11" fillId="2" borderId="12" xfId="0" applyNumberFormat="1" applyFont="1" applyFill="1" applyBorder="1" applyAlignment="1" applyProtection="1">
      <alignment horizontal="center" vertical="center" wrapText="1"/>
      <protection locked="0"/>
    </xf>
    <xf numFmtId="0" fontId="8" fillId="2" borderId="12" xfId="0" applyFont="1" applyFill="1" applyBorder="1" applyAlignment="1" applyProtection="1">
      <alignment wrapText="1"/>
      <protection locked="0"/>
    </xf>
    <xf numFmtId="49" fontId="6" fillId="2" borderId="11" xfId="0" applyNumberFormat="1" applyFont="1" applyFill="1" applyBorder="1" applyAlignment="1">
      <alignment horizontal="right" vertical="center"/>
    </xf>
    <xf numFmtId="49" fontId="8" fillId="2" borderId="12" xfId="0" applyNumberFormat="1" applyFont="1" applyFill="1" applyBorder="1" applyAlignment="1" applyProtection="1">
      <alignment horizontal="center" vertical="center" wrapText="1"/>
      <protection locked="0"/>
    </xf>
    <xf numFmtId="0" fontId="6" fillId="2" borderId="12" xfId="0" applyFont="1" applyFill="1" applyBorder="1" applyAlignment="1" applyProtection="1">
      <alignment wrapText="1"/>
      <protection locked="0"/>
    </xf>
    <xf numFmtId="14" fontId="10" fillId="2" borderId="12" xfId="0" applyNumberFormat="1" applyFont="1" applyFill="1" applyBorder="1" applyAlignment="1" applyProtection="1">
      <alignment horizontal="center" vertical="center" wrapText="1"/>
      <protection locked="0"/>
    </xf>
    <xf numFmtId="49" fontId="10" fillId="2" borderId="12" xfId="0" applyNumberFormat="1" applyFont="1" applyFill="1" applyBorder="1" applyAlignment="1">
      <alignment horizontal="center" vertical="center"/>
    </xf>
    <xf numFmtId="0" fontId="10" fillId="2" borderId="12" xfId="0" applyFont="1" applyFill="1" applyBorder="1" applyAlignment="1" applyProtection="1">
      <alignment horizontal="left" wrapText="1"/>
      <protection locked="0"/>
    </xf>
    <xf numFmtId="0" fontId="10" fillId="2" borderId="9" xfId="0" applyFont="1" applyFill="1" applyBorder="1" applyAlignment="1" applyProtection="1">
      <alignment horizontal="left" wrapText="1"/>
      <protection locked="0"/>
    </xf>
    <xf numFmtId="14" fontId="10" fillId="2" borderId="9" xfId="0" applyNumberFormat="1" applyFont="1" applyFill="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8" fillId="2" borderId="12" xfId="0" applyFont="1" applyFill="1" applyBorder="1" applyAlignment="1" applyProtection="1">
      <alignment horizontal="left" vertical="center" wrapText="1"/>
      <protection locked="0"/>
    </xf>
    <xf numFmtId="49" fontId="6" fillId="2" borderId="12" xfId="0" applyNumberFormat="1" applyFont="1" applyFill="1" applyBorder="1" applyAlignment="1" applyProtection="1">
      <alignment horizontal="center" vertical="center" wrapText="1"/>
      <protection locked="0"/>
    </xf>
    <xf numFmtId="0" fontId="12" fillId="2" borderId="12" xfId="0" applyFont="1" applyFill="1" applyBorder="1" applyAlignment="1">
      <alignment horizontal="center" vertical="center" wrapText="1"/>
    </xf>
    <xf numFmtId="0" fontId="10" fillId="2" borderId="12" xfId="0" applyFont="1" applyFill="1" applyBorder="1" applyAlignment="1">
      <alignment horizontal="left" vertical="center" wrapText="1"/>
    </xf>
    <xf numFmtId="0" fontId="8" fillId="2" borderId="12" xfId="0" applyFont="1" applyFill="1" applyBorder="1" applyAlignment="1">
      <alignment wrapText="1"/>
    </xf>
    <xf numFmtId="0" fontId="8" fillId="2" borderId="12" xfId="0" applyFont="1" applyFill="1" applyBorder="1" applyAlignment="1">
      <alignment horizontal="left" vertical="top" wrapText="1"/>
    </xf>
    <xf numFmtId="0" fontId="8" fillId="2" borderId="12" xfId="0" applyFont="1" applyFill="1" applyBorder="1" applyAlignment="1">
      <alignment vertical="top" wrapText="1"/>
    </xf>
    <xf numFmtId="4" fontId="8" fillId="2" borderId="12" xfId="0" applyNumberFormat="1" applyFont="1" applyFill="1" applyBorder="1" applyAlignment="1">
      <alignment horizontal="center" vertical="center"/>
    </xf>
    <xf numFmtId="4" fontId="10" fillId="2" borderId="12" xfId="0" applyNumberFormat="1" applyFont="1" applyFill="1" applyBorder="1" applyAlignment="1">
      <alignment horizontal="center" vertical="center"/>
    </xf>
    <xf numFmtId="4" fontId="10" fillId="2" borderId="13" xfId="0" applyNumberFormat="1" applyFont="1" applyFill="1" applyBorder="1" applyAlignment="1">
      <alignment horizontal="center" vertical="center"/>
    </xf>
    <xf numFmtId="0" fontId="8" fillId="0" borderId="12" xfId="0" applyFont="1" applyBorder="1" applyAlignment="1">
      <alignment wrapText="1"/>
    </xf>
    <xf numFmtId="0" fontId="10" fillId="0" borderId="12" xfId="0" applyFont="1" applyBorder="1" applyAlignment="1" applyProtection="1">
      <alignment horizontal="left" vertical="top" wrapText="1"/>
      <protection locked="0"/>
    </xf>
    <xf numFmtId="4" fontId="8" fillId="0" borderId="12" xfId="0" applyNumberFormat="1" applyFont="1" applyBorder="1" applyAlignment="1">
      <alignment horizontal="center" vertical="center"/>
    </xf>
    <xf numFmtId="4" fontId="10" fillId="0" borderId="12" xfId="0" applyNumberFormat="1" applyFont="1" applyBorder="1" applyAlignment="1">
      <alignment horizontal="center" vertical="center"/>
    </xf>
    <xf numFmtId="4" fontId="10" fillId="0" borderId="13" xfId="0" applyNumberFormat="1" applyFont="1" applyBorder="1" applyAlignment="1">
      <alignment horizontal="center" vertical="center"/>
    </xf>
    <xf numFmtId="49" fontId="8" fillId="2" borderId="12" xfId="0" applyNumberFormat="1" applyFont="1" applyFill="1" applyBorder="1" applyAlignment="1" applyProtection="1">
      <alignment horizontal="left" vertical="center" wrapText="1"/>
      <protection locked="0"/>
    </xf>
    <xf numFmtId="0" fontId="10" fillId="2" borderId="12" xfId="0" applyFont="1" applyFill="1" applyBorder="1" applyAlignment="1">
      <alignment horizontal="left" vertical="top" wrapText="1"/>
    </xf>
    <xf numFmtId="4" fontId="6" fillId="2" borderId="12" xfId="0" applyNumberFormat="1" applyFont="1" applyFill="1" applyBorder="1" applyAlignment="1">
      <alignment horizontal="center" vertical="center"/>
    </xf>
    <xf numFmtId="4" fontId="6" fillId="2" borderId="13" xfId="0" applyNumberFormat="1" applyFont="1" applyFill="1" applyBorder="1" applyAlignment="1">
      <alignment horizontal="center" vertical="center"/>
    </xf>
    <xf numFmtId="0" fontId="10" fillId="2" borderId="12" xfId="0" applyFont="1" applyFill="1" applyBorder="1" applyAlignment="1">
      <alignment wrapText="1"/>
    </xf>
    <xf numFmtId="0" fontId="10" fillId="2" borderId="0" xfId="0" applyFont="1" applyFill="1" applyAlignment="1">
      <alignment vertical="top" wrapText="1"/>
    </xf>
    <xf numFmtId="0" fontId="6" fillId="2" borderId="12" xfId="0" applyFont="1" applyFill="1" applyBorder="1" applyAlignment="1">
      <alignment wrapText="1"/>
    </xf>
    <xf numFmtId="4" fontId="6" fillId="2" borderId="13" xfId="0" applyNumberFormat="1" applyFont="1" applyFill="1" applyBorder="1" applyAlignment="1" applyProtection="1">
      <alignment horizontal="center" vertical="center" wrapText="1"/>
      <protection locked="0"/>
    </xf>
    <xf numFmtId="164" fontId="10" fillId="2" borderId="12" xfId="0" applyNumberFormat="1" applyFont="1" applyFill="1" applyBorder="1" applyAlignment="1">
      <alignment horizontal="center" vertical="center" wrapText="1"/>
    </xf>
    <xf numFmtId="0" fontId="8" fillId="2" borderId="12" xfId="0" applyFont="1" applyFill="1" applyBorder="1" applyAlignment="1">
      <alignment horizontal="left" vertical="center" wrapText="1"/>
    </xf>
    <xf numFmtId="0" fontId="6" fillId="2" borderId="12" xfId="0" applyFont="1" applyFill="1" applyBorder="1" applyAlignment="1">
      <alignment horizontal="left" vertical="center" wrapText="1"/>
    </xf>
    <xf numFmtId="4" fontId="8" fillId="2" borderId="13" xfId="0" applyNumberFormat="1" applyFont="1" applyFill="1" applyBorder="1" applyAlignment="1">
      <alignment horizontal="center" vertical="center"/>
    </xf>
    <xf numFmtId="49" fontId="6" fillId="2" borderId="12" xfId="0" applyNumberFormat="1" applyFont="1" applyFill="1" applyBorder="1" applyAlignment="1" applyProtection="1">
      <alignment horizontal="center" vertical="center"/>
      <protection locked="0"/>
    </xf>
    <xf numFmtId="0" fontId="10" fillId="2" borderId="12" xfId="0" applyFont="1" applyFill="1" applyBorder="1" applyAlignment="1" applyProtection="1">
      <alignment horizontal="left" vertical="top" wrapText="1"/>
      <protection locked="0"/>
    </xf>
    <xf numFmtId="0" fontId="10" fillId="2" borderId="12" xfId="0" applyFont="1" applyFill="1" applyBorder="1" applyAlignment="1" applyProtection="1">
      <alignment horizontal="center" vertical="top" wrapText="1"/>
      <protection locked="0"/>
    </xf>
    <xf numFmtId="1" fontId="4" fillId="2" borderId="0" xfId="0" applyNumberFormat="1" applyFont="1" applyFill="1" applyAlignment="1">
      <alignment horizontal="center"/>
    </xf>
    <xf numFmtId="49" fontId="8" fillId="2" borderId="11" xfId="0" applyNumberFormat="1" applyFont="1" applyFill="1" applyBorder="1" applyAlignment="1">
      <alignment horizontal="right" vertical="center"/>
    </xf>
    <xf numFmtId="49" fontId="13" fillId="2" borderId="12" xfId="0" applyNumberFormat="1" applyFont="1" applyFill="1" applyBorder="1" applyAlignment="1">
      <alignment horizontal="center" vertical="center"/>
    </xf>
    <xf numFmtId="4" fontId="8" fillId="0" borderId="13" xfId="0" applyNumberFormat="1" applyFont="1" applyBorder="1" applyAlignment="1">
      <alignment horizontal="center" vertical="center"/>
    </xf>
    <xf numFmtId="49" fontId="8" fillId="2" borderId="12" xfId="0" applyNumberFormat="1" applyFont="1" applyFill="1" applyBorder="1" applyAlignment="1" applyProtection="1">
      <alignment horizontal="center" vertical="center"/>
      <protection locked="0"/>
    </xf>
    <xf numFmtId="0" fontId="10" fillId="2" borderId="12" xfId="0" applyFont="1" applyFill="1" applyBorder="1" applyAlignment="1">
      <alignment horizontal="left" wrapText="1"/>
    </xf>
    <xf numFmtId="49" fontId="8" fillId="2" borderId="12" xfId="0" applyNumberFormat="1" applyFont="1" applyFill="1" applyBorder="1" applyAlignment="1">
      <alignment horizontal="center" vertical="center"/>
    </xf>
    <xf numFmtId="0" fontId="8" fillId="2" borderId="12" xfId="0" applyFont="1" applyFill="1" applyBorder="1" applyAlignment="1" applyProtection="1">
      <alignment horizontal="left" vertical="top" wrapText="1"/>
      <protection locked="0"/>
    </xf>
    <xf numFmtId="49" fontId="8" fillId="2" borderId="12" xfId="0" applyNumberFormat="1" applyFont="1" applyFill="1" applyBorder="1" applyAlignment="1" applyProtection="1">
      <alignment horizontal="center" vertical="top" wrapText="1"/>
      <protection locked="0"/>
    </xf>
    <xf numFmtId="49" fontId="8" fillId="2" borderId="16" xfId="0" applyNumberFormat="1" applyFont="1" applyFill="1" applyBorder="1" applyAlignment="1">
      <alignment horizontal="right" vertical="center"/>
    </xf>
    <xf numFmtId="49" fontId="8" fillId="2" borderId="14" xfId="0" applyNumberFormat="1" applyFont="1" applyFill="1" applyBorder="1" applyAlignment="1" applyProtection="1">
      <alignment horizontal="center" vertical="center"/>
      <protection locked="0"/>
    </xf>
    <xf numFmtId="49" fontId="8" fillId="2" borderId="9" xfId="0" applyNumberFormat="1" applyFont="1" applyFill="1" applyBorder="1" applyAlignment="1" applyProtection="1">
      <alignment horizontal="center" vertical="center"/>
      <protection locked="0"/>
    </xf>
    <xf numFmtId="0" fontId="5" fillId="2" borderId="9" xfId="0" applyFont="1" applyFill="1" applyBorder="1" applyAlignment="1">
      <alignment wrapText="1"/>
    </xf>
    <xf numFmtId="0" fontId="10" fillId="2" borderId="9" xfId="0" applyFont="1" applyFill="1" applyBorder="1" applyAlignment="1">
      <alignment vertical="center" wrapText="1"/>
    </xf>
    <xf numFmtId="0" fontId="10" fillId="2" borderId="14" xfId="0" applyFont="1" applyFill="1" applyBorder="1" applyAlignment="1">
      <alignment vertical="center" wrapText="1"/>
    </xf>
    <xf numFmtId="4" fontId="8" fillId="2" borderId="14" xfId="0" applyNumberFormat="1" applyFont="1" applyFill="1" applyBorder="1" applyAlignment="1" applyProtection="1">
      <alignment horizontal="center" vertical="center" wrapText="1"/>
      <protection locked="0"/>
    </xf>
    <xf numFmtId="4" fontId="8" fillId="2" borderId="14" xfId="0" applyNumberFormat="1" applyFont="1" applyFill="1" applyBorder="1" applyAlignment="1">
      <alignment horizontal="center" vertical="center" wrapText="1"/>
    </xf>
    <xf numFmtId="4" fontId="10" fillId="2" borderId="14" xfId="0" applyNumberFormat="1" applyFont="1" applyFill="1" applyBorder="1" applyAlignment="1">
      <alignment horizontal="center" vertical="center"/>
    </xf>
    <xf numFmtId="4" fontId="10" fillId="2" borderId="17" xfId="0" applyNumberFormat="1" applyFont="1" applyFill="1" applyBorder="1" applyAlignment="1">
      <alignment horizontal="center" vertical="center"/>
    </xf>
    <xf numFmtId="49" fontId="8" fillId="2" borderId="15" xfId="0" applyNumberFormat="1" applyFont="1" applyFill="1" applyBorder="1" applyAlignment="1" applyProtection="1">
      <alignment horizontal="center" vertical="center"/>
      <protection locked="0"/>
    </xf>
    <xf numFmtId="0" fontId="10" fillId="2" borderId="15" xfId="0" applyFont="1" applyFill="1" applyBorder="1" applyAlignment="1">
      <alignment vertical="center" wrapText="1"/>
    </xf>
    <xf numFmtId="0" fontId="6" fillId="2" borderId="12" xfId="0" applyFont="1" applyFill="1" applyBorder="1" applyAlignment="1">
      <alignment vertical="center" wrapText="1"/>
    </xf>
    <xf numFmtId="0" fontId="6" fillId="2" borderId="12" xfId="0" applyFont="1" applyFill="1" applyBorder="1" applyAlignment="1">
      <alignment horizontal="center" vertical="center" wrapText="1"/>
    </xf>
    <xf numFmtId="49" fontId="10" fillId="2" borderId="12" xfId="0" applyNumberFormat="1" applyFont="1" applyFill="1" applyBorder="1" applyAlignment="1" applyProtection="1">
      <alignment horizontal="center" vertical="center"/>
      <protection locked="0"/>
    </xf>
    <xf numFmtId="0" fontId="10" fillId="2" borderId="14" xfId="0" applyFont="1" applyFill="1" applyBorder="1" applyAlignment="1" applyProtection="1">
      <alignment vertical="top" wrapText="1"/>
      <protection locked="0"/>
    </xf>
    <xf numFmtId="0" fontId="12" fillId="2" borderId="12" xfId="0" applyFont="1" applyFill="1" applyBorder="1" applyAlignment="1">
      <alignment horizontal="left" wrapText="1"/>
    </xf>
    <xf numFmtId="0" fontId="10" fillId="2" borderId="14" xfId="0" applyFont="1" applyFill="1" applyBorder="1" applyAlignment="1">
      <alignment horizontal="center" wrapText="1"/>
    </xf>
    <xf numFmtId="4" fontId="6" fillId="2" borderId="14" xfId="0" applyNumberFormat="1" applyFont="1" applyFill="1" applyBorder="1" applyAlignment="1" applyProtection="1">
      <alignment horizontal="center" vertical="center" wrapText="1"/>
      <protection locked="0"/>
    </xf>
    <xf numFmtId="4" fontId="6" fillId="2" borderId="14" xfId="0" applyNumberFormat="1" applyFont="1" applyFill="1" applyBorder="1" applyAlignment="1">
      <alignment horizontal="center" vertical="center" wrapText="1"/>
    </xf>
    <xf numFmtId="4" fontId="6" fillId="2" borderId="17" xfId="0" applyNumberFormat="1" applyFont="1" applyFill="1" applyBorder="1" applyAlignment="1">
      <alignment horizontal="center" vertical="center" wrapText="1"/>
    </xf>
    <xf numFmtId="4" fontId="8" fillId="2" borderId="17" xfId="0" applyNumberFormat="1" applyFont="1" applyFill="1" applyBorder="1" applyAlignment="1">
      <alignment horizontal="center" vertical="center" wrapText="1"/>
    </xf>
    <xf numFmtId="49" fontId="10" fillId="2" borderId="16" xfId="0" applyNumberFormat="1" applyFont="1" applyFill="1" applyBorder="1" applyAlignment="1">
      <alignment horizontal="right" vertical="center"/>
    </xf>
    <xf numFmtId="49" fontId="10" fillId="2" borderId="14" xfId="0" applyNumberFormat="1" applyFont="1" applyFill="1" applyBorder="1" applyAlignment="1" applyProtection="1">
      <alignment horizontal="center" vertical="center"/>
      <protection locked="0"/>
    </xf>
    <xf numFmtId="0" fontId="10" fillId="2" borderId="9" xfId="0" applyFont="1" applyFill="1" applyBorder="1" applyAlignment="1">
      <alignment horizontal="left" vertical="center" wrapText="1"/>
    </xf>
    <xf numFmtId="0" fontId="10" fillId="2" borderId="15" xfId="0" applyFont="1" applyFill="1" applyBorder="1" applyAlignment="1">
      <alignment horizontal="left" vertical="center" wrapText="1"/>
    </xf>
    <xf numFmtId="0" fontId="10" fillId="2" borderId="14" xfId="0" applyFont="1" applyFill="1" applyBorder="1" applyAlignment="1">
      <alignment horizontal="left" wrapText="1"/>
    </xf>
    <xf numFmtId="0" fontId="10" fillId="2" borderId="15" xfId="0" applyFont="1" applyFill="1" applyBorder="1" applyAlignment="1">
      <alignment horizontal="left" wrapText="1"/>
    </xf>
    <xf numFmtId="4" fontId="8" fillId="2" borderId="15" xfId="0" applyNumberFormat="1" applyFont="1" applyFill="1" applyBorder="1" applyAlignment="1" applyProtection="1">
      <alignment horizontal="center" vertical="center" wrapText="1"/>
      <protection locked="0"/>
    </xf>
    <xf numFmtId="4" fontId="8" fillId="2" borderId="18" xfId="0" applyNumberFormat="1" applyFont="1" applyFill="1" applyBorder="1" applyAlignment="1">
      <alignment horizontal="center" vertical="center" wrapText="1"/>
    </xf>
    <xf numFmtId="4" fontId="8" fillId="2" borderId="18" xfId="0" applyNumberFormat="1" applyFont="1" applyFill="1" applyBorder="1" applyAlignment="1">
      <alignment horizontal="center" vertical="center"/>
    </xf>
    <xf numFmtId="4" fontId="8" fillId="2" borderId="19" xfId="0" applyNumberFormat="1" applyFont="1" applyFill="1" applyBorder="1" applyAlignment="1">
      <alignment horizontal="center" vertical="center"/>
    </xf>
    <xf numFmtId="0" fontId="10" fillId="2" borderId="15" xfId="0" applyFont="1" applyFill="1" applyBorder="1" applyAlignment="1" applyProtection="1">
      <alignment horizontal="left" vertical="center" wrapText="1"/>
      <protection locked="0"/>
    </xf>
    <xf numFmtId="0" fontId="8" fillId="2" borderId="14" xfId="0" applyFont="1" applyFill="1" applyBorder="1" applyAlignment="1">
      <alignment vertical="center" wrapText="1"/>
    </xf>
    <xf numFmtId="0" fontId="10" fillId="2" borderId="14" xfId="0" applyFont="1" applyFill="1" applyBorder="1" applyAlignment="1" applyProtection="1">
      <alignment horizontal="left" vertical="center" wrapText="1"/>
      <protection locked="0"/>
    </xf>
    <xf numFmtId="4" fontId="8" fillId="2" borderId="14" xfId="0" applyNumberFormat="1" applyFont="1" applyFill="1" applyBorder="1" applyAlignment="1">
      <alignment horizontal="center" vertical="center"/>
    </xf>
    <xf numFmtId="4" fontId="8" fillId="2" borderId="17" xfId="0" applyNumberFormat="1" applyFont="1" applyFill="1" applyBorder="1" applyAlignment="1">
      <alignment horizontal="center" vertical="center"/>
    </xf>
    <xf numFmtId="49" fontId="10" fillId="0" borderId="16" xfId="0" applyNumberFormat="1" applyFont="1" applyBorder="1" applyAlignment="1">
      <alignment horizontal="right" vertical="center"/>
    </xf>
    <xf numFmtId="49" fontId="10" fillId="0" borderId="14" xfId="0" applyNumberFormat="1" applyFont="1" applyBorder="1" applyAlignment="1" applyProtection="1">
      <alignment horizontal="center" vertical="center"/>
      <protection locked="0"/>
    </xf>
    <xf numFmtId="0" fontId="8" fillId="0" borderId="14" xfId="0" applyFont="1" applyBorder="1" applyAlignment="1">
      <alignment vertical="center" wrapText="1"/>
    </xf>
    <xf numFmtId="0" fontId="10" fillId="0" borderId="14" xfId="0" applyFont="1" applyBorder="1" applyAlignment="1">
      <alignment horizontal="left" wrapText="1"/>
    </xf>
    <xf numFmtId="0" fontId="10" fillId="0" borderId="14" xfId="0" applyFont="1" applyBorder="1" applyAlignment="1" applyProtection="1">
      <alignment horizontal="left" vertical="center" wrapText="1"/>
      <protection locked="0"/>
    </xf>
    <xf numFmtId="4" fontId="8" fillId="0" borderId="14" xfId="0" applyNumberFormat="1" applyFont="1" applyBorder="1" applyAlignment="1" applyProtection="1">
      <alignment horizontal="center" vertical="center" wrapText="1"/>
      <protection locked="0"/>
    </xf>
    <xf numFmtId="4" fontId="8" fillId="0" borderId="14" xfId="0" applyNumberFormat="1" applyFont="1" applyBorder="1" applyAlignment="1">
      <alignment horizontal="center" vertical="center" wrapText="1"/>
    </xf>
    <xf numFmtId="4" fontId="8" fillId="0" borderId="14" xfId="0" applyNumberFormat="1" applyFont="1" applyBorder="1" applyAlignment="1">
      <alignment horizontal="center" vertical="center"/>
    </xf>
    <xf numFmtId="4" fontId="8" fillId="0" borderId="17" xfId="0" applyNumberFormat="1" applyFont="1" applyBorder="1" applyAlignment="1">
      <alignment horizontal="center" vertical="center"/>
    </xf>
    <xf numFmtId="0" fontId="10" fillId="0" borderId="12" xfId="0" applyFont="1" applyBorder="1" applyAlignment="1">
      <alignment horizontal="left" wrapText="1"/>
    </xf>
    <xf numFmtId="49" fontId="8" fillId="2" borderId="20" xfId="0" applyNumberFormat="1" applyFont="1" applyFill="1" applyBorder="1" applyAlignment="1">
      <alignment horizontal="right"/>
    </xf>
    <xf numFmtId="0" fontId="6" fillId="2" borderId="21" xfId="0" applyFont="1" applyFill="1" applyBorder="1" applyAlignment="1" applyProtection="1">
      <alignment horizontal="center" vertical="top"/>
      <protection locked="0"/>
    </xf>
    <xf numFmtId="0" fontId="6" fillId="2" borderId="21" xfId="0" applyFont="1" applyFill="1" applyBorder="1" applyAlignment="1" applyProtection="1">
      <alignment vertical="top" wrapText="1"/>
      <protection locked="0"/>
    </xf>
    <xf numFmtId="0" fontId="8" fillId="2" borderId="21" xfId="0" applyFont="1" applyFill="1" applyBorder="1"/>
    <xf numFmtId="0" fontId="8" fillId="2" borderId="21" xfId="0" applyFont="1" applyFill="1" applyBorder="1" applyAlignment="1">
      <alignment horizontal="center"/>
    </xf>
    <xf numFmtId="4" fontId="6" fillId="2" borderId="22" xfId="0" applyNumberFormat="1" applyFont="1" applyFill="1" applyBorder="1" applyAlignment="1">
      <alignment horizontal="center" vertical="center"/>
    </xf>
    <xf numFmtId="0" fontId="14" fillId="2" borderId="0" xfId="0" applyFont="1" applyFill="1"/>
    <xf numFmtId="4" fontId="8" fillId="2" borderId="0" xfId="0" applyNumberFormat="1" applyFont="1" applyFill="1" applyAlignment="1">
      <alignment horizontal="center"/>
    </xf>
    <xf numFmtId="4" fontId="4" fillId="2" borderId="0" xfId="0" applyNumberFormat="1" applyFont="1" applyFill="1"/>
    <xf numFmtId="1" fontId="4" fillId="2" borderId="0" xfId="0" applyNumberFormat="1" applyFont="1" applyFill="1"/>
    <xf numFmtId="49" fontId="8" fillId="2" borderId="0" xfId="0" applyNumberFormat="1" applyFont="1" applyFill="1" applyAlignment="1">
      <alignment horizontal="right"/>
    </xf>
    <xf numFmtId="0" fontId="13" fillId="2" borderId="0" xfId="0" applyFont="1" applyFill="1"/>
    <xf numFmtId="4" fontId="13" fillId="2" borderId="0" xfId="0" applyNumberFormat="1" applyFont="1" applyFill="1"/>
    <xf numFmtId="4" fontId="8" fillId="2" borderId="0" xfId="0" applyNumberFormat="1" applyFont="1" applyFill="1"/>
    <xf numFmtId="1" fontId="13" fillId="2" borderId="0" xfId="0" applyNumberFormat="1" applyFont="1" applyFill="1"/>
    <xf numFmtId="0" fontId="5" fillId="2" borderId="0" xfId="0" applyFont="1" applyFill="1" applyAlignment="1">
      <alignment horizontal="left"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9" xfId="0" applyFont="1" applyFill="1" applyBorder="1" applyAlignment="1">
      <alignment horizontal="center" vertical="center" wrapText="1"/>
    </xf>
    <xf numFmtId="49" fontId="6" fillId="2" borderId="0" xfId="0" applyNumberFormat="1" applyFont="1" applyFill="1" applyAlignment="1">
      <alignment horizontal="center"/>
    </xf>
    <xf numFmtId="49" fontId="5" fillId="2" borderId="4" xfId="0" applyNumberFormat="1" applyFont="1" applyFill="1" applyBorder="1" applyAlignment="1">
      <alignment horizontal="center" wrapText="1"/>
    </xf>
    <xf numFmtId="49" fontId="5" fillId="2" borderId="8" xfId="0" applyNumberFormat="1" applyFont="1" applyFill="1" applyBorder="1" applyAlignment="1">
      <alignment horizontal="center" wrapText="1"/>
    </xf>
    <xf numFmtId="0" fontId="5" fillId="2" borderId="5" xfId="0" applyFont="1" applyFill="1" applyBorder="1" applyAlignment="1">
      <alignment horizontal="center" wrapText="1"/>
    </xf>
    <xf numFmtId="0" fontId="5" fillId="2" borderId="9" xfId="0" applyFont="1" applyFill="1" applyBorder="1" applyAlignment="1">
      <alignment horizontal="center" wrapText="1"/>
    </xf>
    <xf numFmtId="14" fontId="10" fillId="2" borderId="14" xfId="0" applyNumberFormat="1" applyFont="1" applyFill="1" applyBorder="1" applyAlignment="1" applyProtection="1">
      <alignment horizontal="left" vertical="center" wrapText="1"/>
      <protection locked="0"/>
    </xf>
    <xf numFmtId="14" fontId="10" fillId="2" borderId="15" xfId="0" applyNumberFormat="1" applyFont="1" applyFill="1" applyBorder="1" applyAlignment="1" applyProtection="1">
      <alignment horizontal="left" vertical="center" wrapText="1"/>
      <protection locked="0"/>
    </xf>
    <xf numFmtId="14" fontId="10" fillId="2" borderId="9" xfId="0" applyNumberFormat="1" applyFont="1" applyFill="1" applyBorder="1" applyAlignment="1" applyProtection="1">
      <alignment horizontal="left" vertical="center" wrapText="1"/>
      <protection locked="0"/>
    </xf>
    <xf numFmtId="0" fontId="10" fillId="2" borderId="14"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14" xfId="0" applyFont="1" applyFill="1" applyBorder="1" applyAlignment="1" applyProtection="1">
      <alignment horizontal="center" vertical="top" wrapText="1"/>
      <protection locked="0"/>
    </xf>
    <xf numFmtId="0" fontId="10" fillId="2" borderId="9" xfId="0" applyFont="1" applyFill="1" applyBorder="1" applyAlignment="1" applyProtection="1">
      <alignment horizontal="center" vertical="top" wrapText="1"/>
      <protection locked="0"/>
    </xf>
    <xf numFmtId="0" fontId="10" fillId="2" borderId="14" xfId="0" applyFont="1" applyFill="1" applyBorder="1" applyAlignment="1" applyProtection="1">
      <alignment horizontal="center" vertical="center" wrapText="1"/>
      <protection locked="0"/>
    </xf>
    <xf numFmtId="0" fontId="10" fillId="2" borderId="15" xfId="0" applyFont="1" applyFill="1" applyBorder="1" applyAlignment="1" applyProtection="1">
      <alignment horizontal="center" vertical="center" wrapText="1"/>
      <protection locked="0"/>
    </xf>
    <xf numFmtId="0" fontId="10" fillId="2" borderId="9" xfId="0" applyFont="1" applyFill="1" applyBorder="1" applyAlignment="1" applyProtection="1">
      <alignment horizontal="center" vertical="center" wrapText="1"/>
      <protection locked="0"/>
    </xf>
    <xf numFmtId="0" fontId="10" fillId="2" borderId="14"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8" fillId="2" borderId="0" xfId="0" applyFont="1" applyFill="1" applyAlignment="1">
      <alignment horizontal="left" wrapText="1"/>
    </xf>
    <xf numFmtId="0" fontId="10" fillId="2" borderId="15" xfId="0" applyFont="1" applyFill="1" applyBorder="1" applyAlignment="1">
      <alignment horizontal="left" vertical="center" wrapText="1"/>
    </xf>
    <xf numFmtId="0" fontId="10" fillId="2" borderId="15" xfId="0" applyFont="1" applyFill="1" applyBorder="1" applyAlignment="1">
      <alignment horizontal="center" vertical="center" wrapText="1"/>
    </xf>
  </cellXfs>
  <cellStyles count="5">
    <cellStyle name="Заголовок 1" xfId="1" builtinId="16" customBuiltin="1"/>
    <cellStyle name="Заголовок 2" xfId="2" builtinId="17" customBuiltin="1"/>
    <cellStyle name="Заголовок 3" xfId="3" builtinId="18" customBuiltin="1"/>
    <cellStyle name="Заголовок 4" xfId="4" builtinId="19" customBuiltin="1"/>
    <cellStyle name="Звичайни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36"/>
  <sheetViews>
    <sheetView tabSelected="1" zoomScale="70" zoomScaleNormal="70" zoomScaleSheetLayoutView="25" workbookViewId="0">
      <selection activeCell="H2" sqref="H2:J2"/>
    </sheetView>
  </sheetViews>
  <sheetFormatPr defaultColWidth="9.109375" defaultRowHeight="13.2" x14ac:dyDescent="0.25"/>
  <cols>
    <col min="1" max="1" width="15.33203125" style="1" customWidth="1"/>
    <col min="2" max="2" width="15.44140625" style="2" customWidth="1"/>
    <col min="3" max="3" width="15.6640625" style="2" customWidth="1"/>
    <col min="4" max="4" width="53.33203125" style="2" customWidth="1"/>
    <col min="5" max="5" width="70.5546875" style="2" customWidth="1"/>
    <col min="6" max="6" width="24.6640625" style="3" customWidth="1"/>
    <col min="7" max="7" width="19.5546875" style="3" customWidth="1"/>
    <col min="8" max="8" width="26.44140625" style="2" customWidth="1"/>
    <col min="9" max="9" width="20.109375" style="2" customWidth="1"/>
    <col min="10" max="10" width="20.88671875" style="2" customWidth="1"/>
    <col min="11" max="11" width="17.5546875" style="3" customWidth="1"/>
    <col min="12" max="14" width="9.109375" style="3"/>
    <col min="15" max="16384" width="9.109375" style="2"/>
  </cols>
  <sheetData>
    <row r="1" spans="1:10" ht="15.6" x14ac:dyDescent="0.3">
      <c r="H1" s="4" t="s">
        <v>0</v>
      </c>
      <c r="I1" s="4"/>
      <c r="J1" s="4"/>
    </row>
    <row r="2" spans="1:10" ht="54.75" customHeight="1" x14ac:dyDescent="0.3">
      <c r="H2" s="162" t="s">
        <v>339</v>
      </c>
      <c r="I2" s="162"/>
      <c r="J2" s="162"/>
    </row>
    <row r="3" spans="1:10" ht="15.6" x14ac:dyDescent="0.3">
      <c r="H3" s="4"/>
      <c r="I3" s="4"/>
      <c r="J3" s="4"/>
    </row>
    <row r="4" spans="1:10" ht="15.75" customHeight="1" x14ac:dyDescent="0.3">
      <c r="H4" s="5"/>
      <c r="I4" s="5"/>
      <c r="J4" s="5"/>
    </row>
    <row r="5" spans="1:10" ht="15.6" x14ac:dyDescent="0.3">
      <c r="H5" s="5"/>
      <c r="I5" s="5"/>
      <c r="J5" s="5"/>
    </row>
    <row r="6" spans="1:10" ht="17.399999999999999" x14ac:dyDescent="0.3">
      <c r="A6" s="167" t="s">
        <v>44</v>
      </c>
      <c r="B6" s="167"/>
      <c r="C6" s="167"/>
      <c r="D6" s="167"/>
      <c r="E6" s="167"/>
      <c r="F6" s="167"/>
      <c r="G6" s="167"/>
      <c r="H6" s="167"/>
      <c r="I6" s="167"/>
      <c r="J6" s="167"/>
    </row>
    <row r="7" spans="1:10" ht="17.399999999999999" x14ac:dyDescent="0.3">
      <c r="A7" s="167" t="s">
        <v>102</v>
      </c>
      <c r="B7" s="167"/>
      <c r="C7" s="167"/>
      <c r="D7" s="167"/>
      <c r="E7" s="167"/>
      <c r="F7" s="167"/>
      <c r="G7" s="167"/>
      <c r="H7" s="167"/>
      <c r="I7" s="167"/>
      <c r="J7" s="167"/>
    </row>
    <row r="8" spans="1:10" ht="17.399999999999999" x14ac:dyDescent="0.3">
      <c r="A8" s="6" t="s">
        <v>78</v>
      </c>
      <c r="B8" s="7"/>
      <c r="C8" s="7"/>
      <c r="D8" s="7"/>
      <c r="E8" s="7"/>
      <c r="F8" s="7"/>
      <c r="G8" s="7"/>
      <c r="H8" s="7"/>
      <c r="I8" s="7"/>
      <c r="J8" s="7"/>
    </row>
    <row r="9" spans="1:10" ht="18" x14ac:dyDescent="0.35">
      <c r="A9" s="8" t="s">
        <v>76</v>
      </c>
      <c r="B9" s="7"/>
      <c r="C9" s="7"/>
      <c r="D9" s="7"/>
      <c r="E9" s="7"/>
      <c r="F9" s="7"/>
      <c r="G9" s="7"/>
      <c r="H9" s="7"/>
      <c r="I9" s="7"/>
      <c r="J9" s="7"/>
    </row>
    <row r="10" spans="1:10" ht="18.600000000000001" thickBot="1" x14ac:dyDescent="0.4">
      <c r="B10" s="9"/>
      <c r="C10" s="9"/>
      <c r="D10" s="9"/>
      <c r="E10" s="9"/>
      <c r="F10" s="10"/>
      <c r="G10" s="10"/>
      <c r="H10" s="9"/>
      <c r="I10" s="9"/>
      <c r="J10" s="11" t="s">
        <v>75</v>
      </c>
    </row>
    <row r="11" spans="1:10" ht="111" customHeight="1" x14ac:dyDescent="0.25">
      <c r="A11" s="168" t="s">
        <v>47</v>
      </c>
      <c r="B11" s="170" t="s">
        <v>48</v>
      </c>
      <c r="C11" s="165" t="s">
        <v>49</v>
      </c>
      <c r="D11" s="165" t="s">
        <v>50</v>
      </c>
      <c r="E11" s="165" t="s">
        <v>51</v>
      </c>
      <c r="F11" s="165" t="s">
        <v>77</v>
      </c>
      <c r="G11" s="165" t="s">
        <v>52</v>
      </c>
      <c r="H11" s="165" t="s">
        <v>1</v>
      </c>
      <c r="I11" s="163" t="s">
        <v>2</v>
      </c>
      <c r="J11" s="164"/>
    </row>
    <row r="12" spans="1:10" ht="27.6" x14ac:dyDescent="0.25">
      <c r="A12" s="169"/>
      <c r="B12" s="171"/>
      <c r="C12" s="166"/>
      <c r="D12" s="166"/>
      <c r="E12" s="166"/>
      <c r="F12" s="166"/>
      <c r="G12" s="166"/>
      <c r="H12" s="166"/>
      <c r="I12" s="12" t="s">
        <v>53</v>
      </c>
      <c r="J12" s="13" t="s">
        <v>54</v>
      </c>
    </row>
    <row r="13" spans="1:10" ht="18.75" customHeight="1" x14ac:dyDescent="0.3">
      <c r="A13" s="14" t="s">
        <v>45</v>
      </c>
      <c r="B13" s="15">
        <v>2</v>
      </c>
      <c r="C13" s="16">
        <v>3</v>
      </c>
      <c r="D13" s="16">
        <v>4</v>
      </c>
      <c r="E13" s="16">
        <v>5</v>
      </c>
      <c r="F13" s="16">
        <v>6</v>
      </c>
      <c r="G13" s="16">
        <v>7</v>
      </c>
      <c r="H13" s="16">
        <v>8</v>
      </c>
      <c r="I13" s="17">
        <v>9</v>
      </c>
      <c r="J13" s="18">
        <v>10</v>
      </c>
    </row>
    <row r="14" spans="1:10" ht="44.4" customHeight="1" x14ac:dyDescent="0.3">
      <c r="A14" s="19" t="s">
        <v>19</v>
      </c>
      <c r="B14" s="20"/>
      <c r="C14" s="20"/>
      <c r="D14" s="21" t="s">
        <v>3</v>
      </c>
      <c r="E14" s="22"/>
      <c r="F14" s="23"/>
      <c r="G14" s="24">
        <f>H14+I14</f>
        <v>270219803</v>
      </c>
      <c r="H14" s="25">
        <f>H17+H18+H25+H22+H20+H16+H24+H23+H15+H19+H21</f>
        <v>53593150</v>
      </c>
      <c r="I14" s="25">
        <f>I17+I18+I25+I22+I20+I16+I24+I23+I15+I19+I21</f>
        <v>216626653</v>
      </c>
      <c r="J14" s="26">
        <f>J17+J18+J25+J22+J20+J16+J24+J23+J15+J19+J21</f>
        <v>216299460</v>
      </c>
    </row>
    <row r="15" spans="1:10" ht="104.25" customHeight="1" x14ac:dyDescent="0.25">
      <c r="A15" s="27" t="s">
        <v>255</v>
      </c>
      <c r="B15" s="28" t="s">
        <v>256</v>
      </c>
      <c r="C15" s="28" t="s">
        <v>220</v>
      </c>
      <c r="D15" s="29" t="s">
        <v>257</v>
      </c>
      <c r="E15" s="22" t="s">
        <v>216</v>
      </c>
      <c r="F15" s="30" t="s">
        <v>265</v>
      </c>
      <c r="G15" s="31">
        <f t="shared" ref="G15:G25" si="0">H15+I15</f>
        <v>1900000</v>
      </c>
      <c r="H15" s="32">
        <v>950000</v>
      </c>
      <c r="I15" s="32">
        <v>950000</v>
      </c>
      <c r="J15" s="33">
        <v>950000</v>
      </c>
    </row>
    <row r="16" spans="1:10" ht="44.4" customHeight="1" x14ac:dyDescent="0.25">
      <c r="A16" s="27" t="s">
        <v>163</v>
      </c>
      <c r="B16" s="28" t="s">
        <v>164</v>
      </c>
      <c r="C16" s="28" t="s">
        <v>7</v>
      </c>
      <c r="D16" s="34" t="s">
        <v>165</v>
      </c>
      <c r="E16" s="35" t="s">
        <v>166</v>
      </c>
      <c r="F16" s="36" t="s">
        <v>188</v>
      </c>
      <c r="G16" s="31">
        <f t="shared" si="0"/>
        <v>226200</v>
      </c>
      <c r="H16" s="32">
        <v>226200</v>
      </c>
      <c r="I16" s="32"/>
      <c r="J16" s="33"/>
    </row>
    <row r="17" spans="1:10" ht="66" customHeight="1" x14ac:dyDescent="0.25">
      <c r="A17" s="27" t="s">
        <v>21</v>
      </c>
      <c r="B17" s="28" t="s">
        <v>22</v>
      </c>
      <c r="C17" s="28" t="s">
        <v>7</v>
      </c>
      <c r="D17" s="37" t="s">
        <v>23</v>
      </c>
      <c r="E17" s="22" t="s">
        <v>55</v>
      </c>
      <c r="F17" s="36" t="s">
        <v>131</v>
      </c>
      <c r="G17" s="31">
        <f t="shared" si="0"/>
        <v>8068200</v>
      </c>
      <c r="H17" s="38">
        <f>5282300-76800-92700+605200+169500+1248000+63200+700000-44960</f>
        <v>7853740</v>
      </c>
      <c r="I17" s="38">
        <f>76800+92700+169500-169500+44960</f>
        <v>214460</v>
      </c>
      <c r="J17" s="39">
        <v>214460</v>
      </c>
    </row>
    <row r="18" spans="1:10" ht="69" customHeight="1" x14ac:dyDescent="0.25">
      <c r="A18" s="40" t="s">
        <v>21</v>
      </c>
      <c r="B18" s="41" t="s">
        <v>22</v>
      </c>
      <c r="C18" s="41" t="s">
        <v>7</v>
      </c>
      <c r="D18" s="42" t="s">
        <v>23</v>
      </c>
      <c r="E18" s="43" t="s">
        <v>206</v>
      </c>
      <c r="F18" s="44" t="s">
        <v>132</v>
      </c>
      <c r="G18" s="45">
        <f t="shared" si="0"/>
        <v>253448610</v>
      </c>
      <c r="H18" s="46">
        <f>46600000+65034+10000000-20000000+30000000-10000000-20000000+1783576</f>
        <v>38448610</v>
      </c>
      <c r="I18" s="46">
        <f>45000000+20000000+70000000+10000000+50000000+20000000</f>
        <v>215000000</v>
      </c>
      <c r="J18" s="47">
        <v>215000000</v>
      </c>
    </row>
    <row r="19" spans="1:10" ht="54" x14ac:dyDescent="0.25">
      <c r="A19" s="27" t="s">
        <v>21</v>
      </c>
      <c r="B19" s="28" t="s">
        <v>22</v>
      </c>
      <c r="C19" s="28" t="s">
        <v>7</v>
      </c>
      <c r="D19" s="48" t="s">
        <v>23</v>
      </c>
      <c r="E19" s="35" t="s">
        <v>294</v>
      </c>
      <c r="F19" s="36" t="s">
        <v>299</v>
      </c>
      <c r="G19" s="31">
        <f t="shared" si="0"/>
        <v>357900</v>
      </c>
      <c r="H19" s="32">
        <f>500000-142100</f>
        <v>357900</v>
      </c>
      <c r="I19" s="32"/>
      <c r="J19" s="33"/>
    </row>
    <row r="20" spans="1:10" ht="36" x14ac:dyDescent="0.25">
      <c r="A20" s="27" t="s">
        <v>21</v>
      </c>
      <c r="B20" s="28" t="s">
        <v>22</v>
      </c>
      <c r="C20" s="28" t="s">
        <v>7</v>
      </c>
      <c r="D20" s="37" t="s">
        <v>23</v>
      </c>
      <c r="E20" s="22" t="s">
        <v>162</v>
      </c>
      <c r="F20" s="36" t="s">
        <v>189</v>
      </c>
      <c r="G20" s="31">
        <f t="shared" si="0"/>
        <v>200000</v>
      </c>
      <c r="H20" s="38">
        <f>57900+142100</f>
        <v>200000</v>
      </c>
      <c r="I20" s="38"/>
      <c r="J20" s="39"/>
    </row>
    <row r="21" spans="1:10" ht="36" x14ac:dyDescent="0.25">
      <c r="A21" s="27" t="s">
        <v>21</v>
      </c>
      <c r="B21" s="28" t="s">
        <v>22</v>
      </c>
      <c r="C21" s="28" t="s">
        <v>7</v>
      </c>
      <c r="D21" s="48" t="s">
        <v>23</v>
      </c>
      <c r="E21" s="35" t="s">
        <v>317</v>
      </c>
      <c r="F21" s="36" t="s">
        <v>331</v>
      </c>
      <c r="G21" s="31">
        <f>H21+I21</f>
        <v>300000</v>
      </c>
      <c r="H21" s="32">
        <v>300000</v>
      </c>
      <c r="I21" s="32"/>
      <c r="J21" s="33"/>
    </row>
    <row r="22" spans="1:10" ht="36" x14ac:dyDescent="0.25">
      <c r="A22" s="27" t="s">
        <v>21</v>
      </c>
      <c r="B22" s="28" t="s">
        <v>22</v>
      </c>
      <c r="C22" s="28" t="s">
        <v>7</v>
      </c>
      <c r="D22" s="48" t="s">
        <v>23</v>
      </c>
      <c r="E22" s="35" t="s">
        <v>106</v>
      </c>
      <c r="F22" s="36" t="s">
        <v>133</v>
      </c>
      <c r="G22" s="31">
        <f t="shared" si="0"/>
        <v>10000</v>
      </c>
      <c r="H22" s="32">
        <v>10000</v>
      </c>
      <c r="I22" s="32"/>
      <c r="J22" s="33"/>
    </row>
    <row r="23" spans="1:10" ht="54" x14ac:dyDescent="0.25">
      <c r="A23" s="27" t="s">
        <v>207</v>
      </c>
      <c r="B23" s="49" t="s">
        <v>208</v>
      </c>
      <c r="C23" s="49" t="s">
        <v>209</v>
      </c>
      <c r="D23" s="48" t="s">
        <v>210</v>
      </c>
      <c r="E23" s="35" t="s">
        <v>211</v>
      </c>
      <c r="F23" s="36" t="s">
        <v>266</v>
      </c>
      <c r="G23" s="31">
        <f t="shared" si="0"/>
        <v>1300000</v>
      </c>
      <c r="H23" s="32">
        <v>1300000</v>
      </c>
      <c r="I23" s="32"/>
      <c r="J23" s="33"/>
    </row>
    <row r="24" spans="1:10" ht="36" x14ac:dyDescent="0.25">
      <c r="A24" s="27" t="s">
        <v>167</v>
      </c>
      <c r="B24" s="28" t="s">
        <v>36</v>
      </c>
      <c r="C24" s="28" t="s">
        <v>37</v>
      </c>
      <c r="D24" s="37" t="s">
        <v>38</v>
      </c>
      <c r="E24" s="35" t="s">
        <v>168</v>
      </c>
      <c r="F24" s="36" t="s">
        <v>190</v>
      </c>
      <c r="G24" s="31">
        <f t="shared" si="0"/>
        <v>327193</v>
      </c>
      <c r="H24" s="32"/>
      <c r="I24" s="32">
        <v>327193</v>
      </c>
      <c r="J24" s="33"/>
    </row>
    <row r="25" spans="1:10" ht="54" x14ac:dyDescent="0.35">
      <c r="A25" s="27" t="s">
        <v>92</v>
      </c>
      <c r="B25" s="28" t="s">
        <v>93</v>
      </c>
      <c r="C25" s="28" t="s">
        <v>6</v>
      </c>
      <c r="D25" s="50" t="s">
        <v>94</v>
      </c>
      <c r="E25" s="22" t="s">
        <v>79</v>
      </c>
      <c r="F25" s="36" t="s">
        <v>134</v>
      </c>
      <c r="G25" s="31">
        <f t="shared" si="0"/>
        <v>4081700</v>
      </c>
      <c r="H25" s="32">
        <f>2700000+967700+414000-135000</f>
        <v>3946700</v>
      </c>
      <c r="I25" s="32">
        <v>135000</v>
      </c>
      <c r="J25" s="33">
        <v>135000</v>
      </c>
    </row>
    <row r="26" spans="1:10" ht="49.5" customHeight="1" x14ac:dyDescent="0.3">
      <c r="A26" s="51" t="s">
        <v>213</v>
      </c>
      <c r="B26" s="52"/>
      <c r="C26" s="52"/>
      <c r="D26" s="53" t="s">
        <v>212</v>
      </c>
      <c r="E26" s="22"/>
      <c r="F26" s="54"/>
      <c r="G26" s="24">
        <f>H26+I26</f>
        <v>4602500</v>
      </c>
      <c r="H26" s="25">
        <f>SUM(H27:H34)</f>
        <v>3012500</v>
      </c>
      <c r="I26" s="25">
        <f>SUM(I27:I34)</f>
        <v>1590000</v>
      </c>
      <c r="J26" s="26">
        <f>SUM(J27:J34)</f>
        <v>1590000</v>
      </c>
    </row>
    <row r="27" spans="1:10" ht="61.5" customHeight="1" x14ac:dyDescent="0.35">
      <c r="A27" s="27" t="s">
        <v>258</v>
      </c>
      <c r="B27" s="28" t="s">
        <v>219</v>
      </c>
      <c r="C27" s="28" t="s">
        <v>220</v>
      </c>
      <c r="D27" s="50" t="s">
        <v>221</v>
      </c>
      <c r="E27" s="179" t="s">
        <v>216</v>
      </c>
      <c r="F27" s="172" t="s">
        <v>265</v>
      </c>
      <c r="G27" s="31">
        <f t="shared" ref="G27:G45" si="1">H27+I27</f>
        <v>560000</v>
      </c>
      <c r="H27" s="32">
        <v>50000</v>
      </c>
      <c r="I27" s="32">
        <v>510000</v>
      </c>
      <c r="J27" s="33">
        <v>510000</v>
      </c>
    </row>
    <row r="28" spans="1:10" ht="51.75" customHeight="1" x14ac:dyDescent="0.35">
      <c r="A28" s="27" t="s">
        <v>259</v>
      </c>
      <c r="B28" s="55" t="s">
        <v>123</v>
      </c>
      <c r="C28" s="55" t="s">
        <v>124</v>
      </c>
      <c r="D28" s="50" t="s">
        <v>125</v>
      </c>
      <c r="E28" s="180"/>
      <c r="F28" s="173"/>
      <c r="G28" s="31">
        <f t="shared" si="1"/>
        <v>300000</v>
      </c>
      <c r="H28" s="32">
        <v>300000</v>
      </c>
      <c r="I28" s="32"/>
      <c r="J28" s="33"/>
    </row>
    <row r="29" spans="1:10" ht="51.75" customHeight="1" x14ac:dyDescent="0.35">
      <c r="A29" s="27" t="s">
        <v>260</v>
      </c>
      <c r="B29" s="55" t="s">
        <v>87</v>
      </c>
      <c r="C29" s="55" t="s">
        <v>12</v>
      </c>
      <c r="D29" s="50" t="s">
        <v>88</v>
      </c>
      <c r="E29" s="180"/>
      <c r="F29" s="173"/>
      <c r="G29" s="31">
        <f t="shared" si="1"/>
        <v>240000</v>
      </c>
      <c r="H29" s="32">
        <v>240000</v>
      </c>
      <c r="I29" s="32"/>
      <c r="J29" s="33"/>
    </row>
    <row r="30" spans="1:10" ht="49.5" customHeight="1" x14ac:dyDescent="0.35">
      <c r="A30" s="27" t="s">
        <v>261</v>
      </c>
      <c r="B30" s="55" t="s">
        <v>262</v>
      </c>
      <c r="C30" s="55" t="s">
        <v>263</v>
      </c>
      <c r="D30" s="50" t="s">
        <v>264</v>
      </c>
      <c r="E30" s="181"/>
      <c r="F30" s="174"/>
      <c r="G30" s="31">
        <f t="shared" si="1"/>
        <v>1400000</v>
      </c>
      <c r="H30" s="32">
        <v>400000</v>
      </c>
      <c r="I30" s="32">
        <v>1000000</v>
      </c>
      <c r="J30" s="33">
        <f>I30</f>
        <v>1000000</v>
      </c>
    </row>
    <row r="31" spans="1:10" ht="49.5" customHeight="1" x14ac:dyDescent="0.35">
      <c r="A31" s="27" t="s">
        <v>288</v>
      </c>
      <c r="B31" s="55" t="s">
        <v>290</v>
      </c>
      <c r="C31" s="55" t="s">
        <v>263</v>
      </c>
      <c r="D31" s="50" t="s">
        <v>289</v>
      </c>
      <c r="E31" s="56" t="s">
        <v>318</v>
      </c>
      <c r="F31" s="36" t="s">
        <v>319</v>
      </c>
      <c r="G31" s="31">
        <f t="shared" si="1"/>
        <v>150000</v>
      </c>
      <c r="H31" s="32">
        <v>150000</v>
      </c>
      <c r="I31" s="32"/>
      <c r="J31" s="33"/>
    </row>
    <row r="32" spans="1:10" ht="49.5" customHeight="1" x14ac:dyDescent="0.35">
      <c r="A32" s="27" t="s">
        <v>288</v>
      </c>
      <c r="B32" s="55" t="s">
        <v>290</v>
      </c>
      <c r="C32" s="55" t="s">
        <v>263</v>
      </c>
      <c r="D32" s="50" t="s">
        <v>289</v>
      </c>
      <c r="E32" s="57" t="s">
        <v>291</v>
      </c>
      <c r="F32" s="58" t="s">
        <v>309</v>
      </c>
      <c r="G32" s="31">
        <f t="shared" si="1"/>
        <v>872500</v>
      </c>
      <c r="H32" s="32">
        <f>150000+320000+322500</f>
        <v>792500</v>
      </c>
      <c r="I32" s="32">
        <v>80000</v>
      </c>
      <c r="J32" s="33">
        <v>80000</v>
      </c>
    </row>
    <row r="33" spans="1:10" ht="49.5" customHeight="1" x14ac:dyDescent="0.35">
      <c r="A33" s="27" t="s">
        <v>288</v>
      </c>
      <c r="B33" s="55" t="s">
        <v>290</v>
      </c>
      <c r="C33" s="55" t="s">
        <v>263</v>
      </c>
      <c r="D33" s="50" t="s">
        <v>289</v>
      </c>
      <c r="E33" s="57" t="s">
        <v>300</v>
      </c>
      <c r="F33" s="58" t="s">
        <v>307</v>
      </c>
      <c r="G33" s="31">
        <f t="shared" si="1"/>
        <v>350000</v>
      </c>
      <c r="H33" s="32">
        <v>350000</v>
      </c>
      <c r="I33" s="32"/>
      <c r="J33" s="33"/>
    </row>
    <row r="34" spans="1:10" ht="49.5" customHeight="1" x14ac:dyDescent="0.35">
      <c r="A34" s="27" t="s">
        <v>288</v>
      </c>
      <c r="B34" s="55" t="s">
        <v>290</v>
      </c>
      <c r="C34" s="55" t="s">
        <v>263</v>
      </c>
      <c r="D34" s="50" t="s">
        <v>289</v>
      </c>
      <c r="E34" s="57" t="s">
        <v>301</v>
      </c>
      <c r="F34" s="58" t="s">
        <v>308</v>
      </c>
      <c r="G34" s="31">
        <f t="shared" si="1"/>
        <v>730000</v>
      </c>
      <c r="H34" s="32">
        <f>580000+150000</f>
        <v>730000</v>
      </c>
      <c r="I34" s="32">
        <f>150000-150000</f>
        <v>0</v>
      </c>
      <c r="J34" s="32">
        <f>150000-150000</f>
        <v>0</v>
      </c>
    </row>
    <row r="35" spans="1:10" ht="51.75" customHeight="1" x14ac:dyDescent="0.3">
      <c r="A35" s="51" t="s">
        <v>215</v>
      </c>
      <c r="B35" s="52"/>
      <c r="C35" s="52"/>
      <c r="D35" s="53" t="s">
        <v>214</v>
      </c>
      <c r="E35" s="22"/>
      <c r="F35" s="54"/>
      <c r="G35" s="24">
        <f>H35+I35</f>
        <v>11600000</v>
      </c>
      <c r="H35" s="25">
        <f>SUM(H36:H41)</f>
        <v>9830000</v>
      </c>
      <c r="I35" s="25">
        <f>SUM(I36:I41)</f>
        <v>1770000</v>
      </c>
      <c r="J35" s="26">
        <f>SUM(J36:J40)</f>
        <v>1770000</v>
      </c>
    </row>
    <row r="36" spans="1:10" ht="1.5" customHeight="1" x14ac:dyDescent="0.35">
      <c r="A36" s="27" t="s">
        <v>217</v>
      </c>
      <c r="B36" s="28" t="s">
        <v>17</v>
      </c>
      <c r="C36" s="28" t="s">
        <v>13</v>
      </c>
      <c r="D36" s="50" t="s">
        <v>18</v>
      </c>
      <c r="E36" s="179" t="s">
        <v>216</v>
      </c>
      <c r="F36" s="172" t="s">
        <v>265</v>
      </c>
      <c r="G36" s="31">
        <f t="shared" si="1"/>
        <v>0</v>
      </c>
      <c r="H36" s="32"/>
      <c r="I36" s="32">
        <v>0</v>
      </c>
      <c r="J36" s="33">
        <f>I36</f>
        <v>0</v>
      </c>
    </row>
    <row r="37" spans="1:10" ht="23.25" hidden="1" customHeight="1" x14ac:dyDescent="0.35">
      <c r="A37" s="27" t="s">
        <v>218</v>
      </c>
      <c r="B37" s="28" t="s">
        <v>40</v>
      </c>
      <c r="C37" s="28" t="s">
        <v>41</v>
      </c>
      <c r="D37" s="50" t="s">
        <v>42</v>
      </c>
      <c r="E37" s="180"/>
      <c r="F37" s="173"/>
      <c r="G37" s="31">
        <f t="shared" si="1"/>
        <v>0</v>
      </c>
      <c r="H37" s="32"/>
      <c r="I37" s="32">
        <v>0</v>
      </c>
      <c r="J37" s="33">
        <f>I37</f>
        <v>0</v>
      </c>
    </row>
    <row r="38" spans="1:10" ht="90" x14ac:dyDescent="0.25">
      <c r="A38" s="40" t="s">
        <v>279</v>
      </c>
      <c r="B38" s="41" t="s">
        <v>280</v>
      </c>
      <c r="C38" s="41" t="s">
        <v>281</v>
      </c>
      <c r="D38" s="59" t="s">
        <v>282</v>
      </c>
      <c r="E38" s="60" t="s">
        <v>283</v>
      </c>
      <c r="F38" s="44" t="s">
        <v>285</v>
      </c>
      <c r="G38" s="45">
        <f t="shared" si="1"/>
        <v>2500000</v>
      </c>
      <c r="H38" s="46">
        <f>2500000</f>
        <v>2500000</v>
      </c>
      <c r="I38" s="46">
        <v>0</v>
      </c>
      <c r="J38" s="47">
        <v>0</v>
      </c>
    </row>
    <row r="39" spans="1:10" ht="93" customHeight="1" x14ac:dyDescent="0.25">
      <c r="A39" s="40" t="s">
        <v>279</v>
      </c>
      <c r="B39" s="41" t="s">
        <v>280</v>
      </c>
      <c r="C39" s="41" t="s">
        <v>281</v>
      </c>
      <c r="D39" s="59" t="s">
        <v>282</v>
      </c>
      <c r="E39" s="60" t="s">
        <v>323</v>
      </c>
      <c r="F39" s="44" t="s">
        <v>332</v>
      </c>
      <c r="G39" s="45">
        <f t="shared" si="1"/>
        <v>4100000</v>
      </c>
      <c r="H39" s="46">
        <v>2750000</v>
      </c>
      <c r="I39" s="46">
        <v>1350000</v>
      </c>
      <c r="J39" s="47">
        <v>1350000</v>
      </c>
    </row>
    <row r="40" spans="1:10" ht="102" customHeight="1" x14ac:dyDescent="0.25">
      <c r="A40" s="27" t="s">
        <v>279</v>
      </c>
      <c r="B40" s="28" t="s">
        <v>280</v>
      </c>
      <c r="C40" s="28" t="s">
        <v>281</v>
      </c>
      <c r="D40" s="61" t="s">
        <v>282</v>
      </c>
      <c r="E40" s="30" t="s">
        <v>286</v>
      </c>
      <c r="F40" s="36" t="s">
        <v>298</v>
      </c>
      <c r="G40" s="31">
        <f t="shared" si="1"/>
        <v>4600000</v>
      </c>
      <c r="H40" s="32">
        <v>4180000</v>
      </c>
      <c r="I40" s="32">
        <v>420000</v>
      </c>
      <c r="J40" s="33">
        <v>420000</v>
      </c>
    </row>
    <row r="41" spans="1:10" ht="102" customHeight="1" x14ac:dyDescent="0.25">
      <c r="A41" s="27" t="s">
        <v>279</v>
      </c>
      <c r="B41" s="28" t="s">
        <v>280</v>
      </c>
      <c r="C41" s="28" t="s">
        <v>281</v>
      </c>
      <c r="D41" s="61" t="s">
        <v>282</v>
      </c>
      <c r="E41" s="30" t="s">
        <v>336</v>
      </c>
      <c r="F41" s="36" t="s">
        <v>338</v>
      </c>
      <c r="G41" s="31">
        <f t="shared" si="1"/>
        <v>400000</v>
      </c>
      <c r="H41" s="32">
        <v>400000</v>
      </c>
      <c r="I41" s="32"/>
      <c r="J41" s="33"/>
    </row>
    <row r="42" spans="1:10" ht="52.2" x14ac:dyDescent="0.25">
      <c r="A42" s="51" t="s">
        <v>20</v>
      </c>
      <c r="B42" s="62"/>
      <c r="C42" s="62"/>
      <c r="D42" s="21" t="s">
        <v>9</v>
      </c>
      <c r="E42" s="63"/>
      <c r="F42" s="63"/>
      <c r="G42" s="24">
        <f>H42+I42</f>
        <v>50481315</v>
      </c>
      <c r="H42" s="25">
        <f>H49+H44+H50+H47+H51+H46+H48+H43+H45</f>
        <v>48342361</v>
      </c>
      <c r="I42" s="25">
        <f>I49+I44+I50+I47+I51+I46+I48+I43+I45</f>
        <v>2138954</v>
      </c>
      <c r="J42" s="26">
        <f>J49+J44+J50+J47+J51+J46+J48+J43+J45</f>
        <v>2138954</v>
      </c>
    </row>
    <row r="43" spans="1:10" ht="54" x14ac:dyDescent="0.25">
      <c r="A43" s="27" t="s">
        <v>222</v>
      </c>
      <c r="B43" s="28" t="s">
        <v>219</v>
      </c>
      <c r="C43" s="28" t="s">
        <v>220</v>
      </c>
      <c r="D43" s="29" t="s">
        <v>221</v>
      </c>
      <c r="E43" s="64" t="s">
        <v>216</v>
      </c>
      <c r="F43" s="30" t="s">
        <v>265</v>
      </c>
      <c r="G43" s="31">
        <f t="shared" si="1"/>
        <v>3866000</v>
      </c>
      <c r="H43" s="32">
        <v>1866000</v>
      </c>
      <c r="I43" s="32">
        <v>2000000</v>
      </c>
      <c r="J43" s="33">
        <f>I43</f>
        <v>2000000</v>
      </c>
    </row>
    <row r="44" spans="1:10" ht="56.25" customHeight="1" x14ac:dyDescent="0.35">
      <c r="A44" s="27" t="s">
        <v>107</v>
      </c>
      <c r="B44" s="28" t="s">
        <v>108</v>
      </c>
      <c r="C44" s="28" t="s">
        <v>5</v>
      </c>
      <c r="D44" s="65" t="s">
        <v>109</v>
      </c>
      <c r="E44" s="37" t="s">
        <v>110</v>
      </c>
      <c r="F44" s="36" t="s">
        <v>137</v>
      </c>
      <c r="G44" s="31">
        <f t="shared" si="1"/>
        <v>500000</v>
      </c>
      <c r="H44" s="32">
        <v>500000</v>
      </c>
      <c r="I44" s="32"/>
      <c r="J44" s="33"/>
    </row>
    <row r="45" spans="1:10" ht="69" customHeight="1" x14ac:dyDescent="0.25">
      <c r="A45" s="27" t="s">
        <v>302</v>
      </c>
      <c r="B45" s="28" t="s">
        <v>304</v>
      </c>
      <c r="C45" s="52" t="s">
        <v>5</v>
      </c>
      <c r="D45" s="66" t="s">
        <v>303</v>
      </c>
      <c r="E45" s="37" t="s">
        <v>305</v>
      </c>
      <c r="F45" s="36" t="s">
        <v>310</v>
      </c>
      <c r="G45" s="31">
        <f t="shared" si="1"/>
        <v>120000</v>
      </c>
      <c r="H45" s="32">
        <v>120000</v>
      </c>
      <c r="I45" s="32"/>
      <c r="J45" s="33"/>
    </row>
    <row r="46" spans="1:10" ht="56.25" customHeight="1" x14ac:dyDescent="0.35">
      <c r="A46" s="27" t="s">
        <v>127</v>
      </c>
      <c r="B46" s="28" t="s">
        <v>128</v>
      </c>
      <c r="C46" s="28" t="s">
        <v>129</v>
      </c>
      <c r="D46" s="65" t="s">
        <v>130</v>
      </c>
      <c r="E46" s="37" t="s">
        <v>175</v>
      </c>
      <c r="F46" s="36" t="s">
        <v>144</v>
      </c>
      <c r="G46" s="31">
        <f t="shared" ref="G46:G56" si="2">H46+I46</f>
        <v>100000</v>
      </c>
      <c r="H46" s="32">
        <v>100000</v>
      </c>
      <c r="I46" s="32"/>
      <c r="J46" s="33"/>
    </row>
    <row r="47" spans="1:10" ht="56.25" customHeight="1" x14ac:dyDescent="0.35">
      <c r="A47" s="27" t="s">
        <v>115</v>
      </c>
      <c r="B47" s="28" t="s">
        <v>116</v>
      </c>
      <c r="C47" s="28" t="s">
        <v>117</v>
      </c>
      <c r="D47" s="65" t="s">
        <v>113</v>
      </c>
      <c r="E47" s="35" t="s">
        <v>118</v>
      </c>
      <c r="F47" s="36" t="s">
        <v>314</v>
      </c>
      <c r="G47" s="31">
        <f t="shared" si="2"/>
        <v>5000000</v>
      </c>
      <c r="H47" s="32">
        <f>200000+4800000</f>
        <v>5000000</v>
      </c>
      <c r="I47" s="32"/>
      <c r="J47" s="33"/>
    </row>
    <row r="48" spans="1:10" ht="102" customHeight="1" x14ac:dyDescent="0.25">
      <c r="A48" s="27" t="s">
        <v>172</v>
      </c>
      <c r="B48" s="28" t="s">
        <v>173</v>
      </c>
      <c r="C48" s="28" t="s">
        <v>159</v>
      </c>
      <c r="D48" s="67" t="s">
        <v>174</v>
      </c>
      <c r="E48" s="177" t="s">
        <v>103</v>
      </c>
      <c r="F48" s="172" t="s">
        <v>136</v>
      </c>
      <c r="G48" s="31">
        <f t="shared" si="2"/>
        <v>23215</v>
      </c>
      <c r="H48" s="32">
        <v>23215</v>
      </c>
      <c r="I48" s="32"/>
      <c r="J48" s="33"/>
    </row>
    <row r="49" spans="1:10" ht="53.25" customHeight="1" x14ac:dyDescent="0.35">
      <c r="A49" s="27" t="s">
        <v>82</v>
      </c>
      <c r="B49" s="28" t="s">
        <v>83</v>
      </c>
      <c r="C49" s="28" t="s">
        <v>4</v>
      </c>
      <c r="D49" s="65" t="s">
        <v>84</v>
      </c>
      <c r="E49" s="178"/>
      <c r="F49" s="174"/>
      <c r="G49" s="31">
        <f t="shared" si="2"/>
        <v>15879600</v>
      </c>
      <c r="H49" s="68">
        <f>14983700-622000-46254+622000-92700+895900</f>
        <v>15740646</v>
      </c>
      <c r="I49" s="69">
        <f>46254+92700</f>
        <v>138954</v>
      </c>
      <c r="J49" s="70">
        <v>138954</v>
      </c>
    </row>
    <row r="50" spans="1:10" ht="51" customHeight="1" x14ac:dyDescent="0.35">
      <c r="A50" s="40" t="s">
        <v>111</v>
      </c>
      <c r="B50" s="41" t="s">
        <v>112</v>
      </c>
      <c r="C50" s="41" t="s">
        <v>4</v>
      </c>
      <c r="D50" s="71" t="s">
        <v>113</v>
      </c>
      <c r="E50" s="72" t="s">
        <v>114</v>
      </c>
      <c r="F50" s="44" t="s">
        <v>313</v>
      </c>
      <c r="G50" s="45">
        <f t="shared" si="2"/>
        <v>24892500</v>
      </c>
      <c r="H50" s="73">
        <f>730000+30000000-5837500</f>
        <v>24892500</v>
      </c>
      <c r="I50" s="74"/>
      <c r="J50" s="75"/>
    </row>
    <row r="51" spans="1:10" ht="112.5" customHeight="1" x14ac:dyDescent="0.25">
      <c r="A51" s="27" t="s">
        <v>119</v>
      </c>
      <c r="B51" s="28" t="s">
        <v>22</v>
      </c>
      <c r="C51" s="28" t="s">
        <v>7</v>
      </c>
      <c r="D51" s="48" t="s">
        <v>120</v>
      </c>
      <c r="E51" s="35" t="s">
        <v>121</v>
      </c>
      <c r="F51" s="36" t="s">
        <v>135</v>
      </c>
      <c r="G51" s="31">
        <f t="shared" si="2"/>
        <v>100000</v>
      </c>
      <c r="H51" s="68">
        <v>100000</v>
      </c>
      <c r="I51" s="69"/>
      <c r="J51" s="70"/>
    </row>
    <row r="52" spans="1:10" ht="64.5" customHeight="1" x14ac:dyDescent="0.25">
      <c r="A52" s="51" t="s">
        <v>155</v>
      </c>
      <c r="B52" s="76"/>
      <c r="C52" s="76"/>
      <c r="D52" s="21" t="s">
        <v>156</v>
      </c>
      <c r="E52" s="77"/>
      <c r="F52" s="30"/>
      <c r="G52" s="24">
        <f>H52+I52</f>
        <v>157800</v>
      </c>
      <c r="H52" s="78">
        <f>H53+H55+H54+H56</f>
        <v>70400</v>
      </c>
      <c r="I52" s="78">
        <f>I53+I55+I54+I56</f>
        <v>87400</v>
      </c>
      <c r="J52" s="79">
        <f>J53+J55+J54+J56</f>
        <v>87400</v>
      </c>
    </row>
    <row r="53" spans="1:10" ht="42.75" customHeight="1" x14ac:dyDescent="0.35">
      <c r="A53" s="27" t="s">
        <v>157</v>
      </c>
      <c r="B53" s="55" t="s">
        <v>158</v>
      </c>
      <c r="C53" s="28" t="s">
        <v>159</v>
      </c>
      <c r="D53" s="80" t="s">
        <v>160</v>
      </c>
      <c r="E53" s="48" t="s">
        <v>161</v>
      </c>
      <c r="F53" s="77" t="s">
        <v>191</v>
      </c>
      <c r="G53" s="31">
        <f t="shared" si="2"/>
        <v>9600</v>
      </c>
      <c r="H53" s="69">
        <v>9600</v>
      </c>
      <c r="I53" s="69"/>
      <c r="J53" s="70"/>
    </row>
    <row r="54" spans="1:10" ht="58.5" customHeight="1" x14ac:dyDescent="0.35">
      <c r="A54" s="27" t="s">
        <v>276</v>
      </c>
      <c r="B54" s="55" t="s">
        <v>219</v>
      </c>
      <c r="C54" s="28" t="s">
        <v>277</v>
      </c>
      <c r="D54" s="80" t="s">
        <v>239</v>
      </c>
      <c r="E54" s="182" t="s">
        <v>216</v>
      </c>
      <c r="F54" s="179" t="s">
        <v>265</v>
      </c>
      <c r="G54" s="31">
        <f t="shared" si="2"/>
        <v>0</v>
      </c>
      <c r="H54" s="69">
        <v>0</v>
      </c>
      <c r="I54" s="69">
        <v>0</v>
      </c>
      <c r="J54" s="70">
        <f>708000-708000</f>
        <v>0</v>
      </c>
    </row>
    <row r="55" spans="1:10" ht="57.75" customHeight="1" x14ac:dyDescent="0.35">
      <c r="A55" s="27" t="s">
        <v>157</v>
      </c>
      <c r="B55" s="55" t="s">
        <v>158</v>
      </c>
      <c r="C55" s="28" t="s">
        <v>159</v>
      </c>
      <c r="D55" s="80" t="s">
        <v>160</v>
      </c>
      <c r="E55" s="183"/>
      <c r="F55" s="181"/>
      <c r="G55" s="31">
        <f t="shared" si="2"/>
        <v>98200</v>
      </c>
      <c r="H55" s="69">
        <f>848000-708000-129200</f>
        <v>10800</v>
      </c>
      <c r="I55" s="69">
        <f>96000-8600</f>
        <v>87400</v>
      </c>
      <c r="J55" s="70">
        <f>96000-8600</f>
        <v>87400</v>
      </c>
    </row>
    <row r="56" spans="1:10" ht="57.75" customHeight="1" x14ac:dyDescent="0.35">
      <c r="A56" s="27" t="s">
        <v>157</v>
      </c>
      <c r="B56" s="55" t="s">
        <v>158</v>
      </c>
      <c r="C56" s="28" t="s">
        <v>159</v>
      </c>
      <c r="D56" s="80" t="s">
        <v>160</v>
      </c>
      <c r="E56" s="81" t="s">
        <v>306</v>
      </c>
      <c r="F56" s="58" t="s">
        <v>312</v>
      </c>
      <c r="G56" s="31">
        <f t="shared" si="2"/>
        <v>50000</v>
      </c>
      <c r="H56" s="69">
        <f>200000-150000</f>
        <v>50000</v>
      </c>
      <c r="I56" s="69"/>
      <c r="J56" s="70"/>
    </row>
    <row r="57" spans="1:10" ht="65.25" customHeight="1" x14ac:dyDescent="0.3">
      <c r="A57" s="51" t="s">
        <v>200</v>
      </c>
      <c r="B57" s="55"/>
      <c r="C57" s="28"/>
      <c r="D57" s="82" t="s">
        <v>199</v>
      </c>
      <c r="E57" s="48"/>
      <c r="F57" s="77"/>
      <c r="G57" s="24">
        <f>SUM(G58:G62)</f>
        <v>1592900</v>
      </c>
      <c r="H57" s="24">
        <f>SUM(H58:H62)</f>
        <v>1592900</v>
      </c>
      <c r="I57" s="24">
        <f>SUM(I58:I62)</f>
        <v>0</v>
      </c>
      <c r="J57" s="83">
        <f>SUM(J58:J62)</f>
        <v>0</v>
      </c>
    </row>
    <row r="58" spans="1:10" ht="51" customHeight="1" x14ac:dyDescent="0.35">
      <c r="A58" s="27" t="s">
        <v>223</v>
      </c>
      <c r="B58" s="55" t="s">
        <v>225</v>
      </c>
      <c r="C58" s="55" t="s">
        <v>226</v>
      </c>
      <c r="D58" s="80" t="s">
        <v>228</v>
      </c>
      <c r="E58" s="182" t="s">
        <v>216</v>
      </c>
      <c r="F58" s="175" t="s">
        <v>265</v>
      </c>
      <c r="G58" s="31">
        <f t="shared" ref="G58:G63" si="3">H58+I58</f>
        <v>864400</v>
      </c>
      <c r="H58" s="31">
        <v>864400</v>
      </c>
      <c r="I58" s="24"/>
      <c r="J58" s="83"/>
    </row>
    <row r="59" spans="1:10" ht="49.5" customHeight="1" x14ac:dyDescent="0.35">
      <c r="A59" s="27" t="s">
        <v>224</v>
      </c>
      <c r="B59" s="28" t="s">
        <v>227</v>
      </c>
      <c r="C59" s="28" t="s">
        <v>226</v>
      </c>
      <c r="D59" s="80" t="s">
        <v>229</v>
      </c>
      <c r="E59" s="183"/>
      <c r="F59" s="176"/>
      <c r="G59" s="31">
        <f t="shared" si="3"/>
        <v>523600</v>
      </c>
      <c r="H59" s="31">
        <v>523600</v>
      </c>
      <c r="I59" s="24"/>
      <c r="J59" s="83"/>
    </row>
    <row r="60" spans="1:10" ht="42.75" customHeight="1" x14ac:dyDescent="0.25">
      <c r="A60" s="27" t="s">
        <v>320</v>
      </c>
      <c r="B60" s="55" t="s">
        <v>321</v>
      </c>
      <c r="C60" s="84">
        <v>1040</v>
      </c>
      <c r="D60" s="85" t="s">
        <v>322</v>
      </c>
      <c r="E60" s="48" t="s">
        <v>315</v>
      </c>
      <c r="F60" s="77" t="s">
        <v>316</v>
      </c>
      <c r="G60" s="31">
        <f t="shared" si="3"/>
        <v>150000</v>
      </c>
      <c r="H60" s="69">
        <v>150000</v>
      </c>
      <c r="I60" s="69"/>
      <c r="J60" s="70"/>
    </row>
    <row r="61" spans="1:10" ht="41.4" customHeight="1" x14ac:dyDescent="0.25">
      <c r="A61" s="27" t="s">
        <v>201</v>
      </c>
      <c r="B61" s="55" t="s">
        <v>203</v>
      </c>
      <c r="C61" s="84">
        <v>829</v>
      </c>
      <c r="D61" s="85" t="s">
        <v>204</v>
      </c>
      <c r="E61" s="48" t="s">
        <v>202</v>
      </c>
      <c r="F61" s="77" t="s">
        <v>267</v>
      </c>
      <c r="G61" s="31">
        <f t="shared" si="3"/>
        <v>12900</v>
      </c>
      <c r="H61" s="69">
        <v>12900</v>
      </c>
      <c r="I61" s="69"/>
      <c r="J61" s="70"/>
    </row>
    <row r="62" spans="1:10" ht="42.75" customHeight="1" x14ac:dyDescent="0.25">
      <c r="A62" s="27" t="s">
        <v>201</v>
      </c>
      <c r="B62" s="55" t="s">
        <v>203</v>
      </c>
      <c r="C62" s="84">
        <v>829</v>
      </c>
      <c r="D62" s="85" t="s">
        <v>204</v>
      </c>
      <c r="E62" s="48" t="s">
        <v>205</v>
      </c>
      <c r="F62" s="77" t="s">
        <v>268</v>
      </c>
      <c r="G62" s="31">
        <f t="shared" si="3"/>
        <v>42000</v>
      </c>
      <c r="H62" s="69">
        <v>42000</v>
      </c>
      <c r="I62" s="69"/>
      <c r="J62" s="70"/>
    </row>
    <row r="63" spans="1:10" ht="64.5" customHeight="1" x14ac:dyDescent="0.25">
      <c r="A63" s="51" t="s">
        <v>237</v>
      </c>
      <c r="B63" s="55"/>
      <c r="C63" s="84"/>
      <c r="D63" s="86" t="s">
        <v>236</v>
      </c>
      <c r="E63" s="48"/>
      <c r="F63" s="77"/>
      <c r="G63" s="24">
        <f t="shared" si="3"/>
        <v>1560000</v>
      </c>
      <c r="H63" s="78">
        <f>SUM(H64:H69)</f>
        <v>1560000</v>
      </c>
      <c r="I63" s="78">
        <f>SUM(I64:I69)</f>
        <v>0</v>
      </c>
      <c r="J63" s="79">
        <f>SUM(J64:J69)</f>
        <v>0</v>
      </c>
    </row>
    <row r="64" spans="1:10" ht="67.5" customHeight="1" x14ac:dyDescent="0.25">
      <c r="A64" s="27" t="s">
        <v>238</v>
      </c>
      <c r="B64" s="28" t="s">
        <v>219</v>
      </c>
      <c r="C64" s="28" t="s">
        <v>220</v>
      </c>
      <c r="D64" s="85" t="s">
        <v>239</v>
      </c>
      <c r="E64" s="182" t="s">
        <v>216</v>
      </c>
      <c r="F64" s="175" t="s">
        <v>265</v>
      </c>
      <c r="G64" s="31">
        <f t="shared" ref="G64:G69" si="4">H64+I64</f>
        <v>150000</v>
      </c>
      <c r="H64" s="68">
        <v>150000</v>
      </c>
      <c r="I64" s="68"/>
      <c r="J64" s="87"/>
    </row>
    <row r="65" spans="1:11" ht="60.75" customHeight="1" x14ac:dyDescent="0.25">
      <c r="A65" s="27">
        <v>1115031</v>
      </c>
      <c r="B65" s="55" t="s">
        <v>240</v>
      </c>
      <c r="C65" s="55" t="s">
        <v>241</v>
      </c>
      <c r="D65" s="85" t="s">
        <v>246</v>
      </c>
      <c r="E65" s="186"/>
      <c r="F65" s="185"/>
      <c r="G65" s="31">
        <f t="shared" si="4"/>
        <v>750000</v>
      </c>
      <c r="H65" s="68">
        <v>750000</v>
      </c>
      <c r="I65" s="68"/>
      <c r="J65" s="87"/>
    </row>
    <row r="66" spans="1:11" ht="80.25" customHeight="1" x14ac:dyDescent="0.25">
      <c r="A66" s="27" t="s">
        <v>242</v>
      </c>
      <c r="B66" s="55" t="s">
        <v>243</v>
      </c>
      <c r="C66" s="55" t="s">
        <v>241</v>
      </c>
      <c r="D66" s="85" t="s">
        <v>247</v>
      </c>
      <c r="E66" s="186"/>
      <c r="F66" s="185"/>
      <c r="G66" s="31">
        <f t="shared" si="4"/>
        <v>30000</v>
      </c>
      <c r="H66" s="68">
        <v>30000</v>
      </c>
      <c r="I66" s="68"/>
      <c r="J66" s="87"/>
    </row>
    <row r="67" spans="1:11" ht="42.75" customHeight="1" x14ac:dyDescent="0.25">
      <c r="A67" s="27" t="s">
        <v>244</v>
      </c>
      <c r="B67" s="55" t="s">
        <v>245</v>
      </c>
      <c r="C67" s="55" t="s">
        <v>241</v>
      </c>
      <c r="D67" s="85" t="s">
        <v>248</v>
      </c>
      <c r="E67" s="183"/>
      <c r="F67" s="176"/>
      <c r="G67" s="31">
        <f t="shared" si="4"/>
        <v>70000</v>
      </c>
      <c r="H67" s="68">
        <v>70000</v>
      </c>
      <c r="I67" s="68"/>
      <c r="J67" s="87"/>
    </row>
    <row r="68" spans="1:11" ht="36" x14ac:dyDescent="0.25">
      <c r="A68" s="27">
        <v>1115011</v>
      </c>
      <c r="B68" s="55" t="s">
        <v>249</v>
      </c>
      <c r="C68" s="55" t="s">
        <v>241</v>
      </c>
      <c r="D68" s="48" t="s">
        <v>251</v>
      </c>
      <c r="E68" s="182" t="s">
        <v>253</v>
      </c>
      <c r="F68" s="175" t="s">
        <v>254</v>
      </c>
      <c r="G68" s="31">
        <f t="shared" si="4"/>
        <v>56000</v>
      </c>
      <c r="H68" s="68">
        <f>26000+30000</f>
        <v>56000</v>
      </c>
      <c r="I68" s="68"/>
      <c r="J68" s="87"/>
    </row>
    <row r="69" spans="1:11" ht="42.75" customHeight="1" x14ac:dyDescent="0.35">
      <c r="A69" s="27">
        <v>1115012</v>
      </c>
      <c r="B69" s="55" t="s">
        <v>250</v>
      </c>
      <c r="C69" s="55" t="s">
        <v>241</v>
      </c>
      <c r="D69" s="80" t="s">
        <v>252</v>
      </c>
      <c r="E69" s="183"/>
      <c r="F69" s="176"/>
      <c r="G69" s="31">
        <f t="shared" si="4"/>
        <v>504000</v>
      </c>
      <c r="H69" s="68">
        <f>134000+370000</f>
        <v>504000</v>
      </c>
      <c r="I69" s="68"/>
      <c r="J69" s="87"/>
    </row>
    <row r="70" spans="1:11" ht="90" customHeight="1" x14ac:dyDescent="0.25">
      <c r="A70" s="51" t="s">
        <v>28</v>
      </c>
      <c r="B70" s="88"/>
      <c r="C70" s="88"/>
      <c r="D70" s="21" t="s">
        <v>85</v>
      </c>
      <c r="E70" s="89"/>
      <c r="F70" s="90"/>
      <c r="G70" s="24">
        <f>SUM(G71:G106)</f>
        <v>115343024</v>
      </c>
      <c r="H70" s="24">
        <f>SUM(H71:H106)</f>
        <v>33986800</v>
      </c>
      <c r="I70" s="24">
        <f>SUM(I71:I102)</f>
        <v>81356224</v>
      </c>
      <c r="J70" s="83">
        <f>SUM(J71:J102)</f>
        <v>81356224</v>
      </c>
      <c r="K70" s="91"/>
    </row>
    <row r="71" spans="1:11" ht="48.75" customHeight="1" x14ac:dyDescent="0.25">
      <c r="A71" s="92" t="s">
        <v>68</v>
      </c>
      <c r="B71" s="93" t="s">
        <v>24</v>
      </c>
      <c r="C71" s="93" t="s">
        <v>10</v>
      </c>
      <c r="D71" s="34" t="s">
        <v>25</v>
      </c>
      <c r="E71" s="182" t="s">
        <v>216</v>
      </c>
      <c r="F71" s="179" t="s">
        <v>265</v>
      </c>
      <c r="G71" s="45">
        <f>H71+I71</f>
        <v>13602000</v>
      </c>
      <c r="H71" s="73">
        <f>18020000-4800000</f>
        <v>13220000</v>
      </c>
      <c r="I71" s="73">
        <f>25000000+7382000-32000000</f>
        <v>382000</v>
      </c>
      <c r="J71" s="94">
        <f t="shared" ref="J71:J77" si="5">I71</f>
        <v>382000</v>
      </c>
    </row>
    <row r="72" spans="1:11" ht="71.25" customHeight="1" x14ac:dyDescent="0.25">
      <c r="A72" s="92" t="s">
        <v>60</v>
      </c>
      <c r="B72" s="55" t="s">
        <v>26</v>
      </c>
      <c r="C72" s="28" t="s">
        <v>11</v>
      </c>
      <c r="D72" s="34" t="s">
        <v>27</v>
      </c>
      <c r="E72" s="183"/>
      <c r="F72" s="181"/>
      <c r="G72" s="45">
        <f>H72+I72</f>
        <v>2000000</v>
      </c>
      <c r="H72" s="73"/>
      <c r="I72" s="73">
        <f>20000000+15000000-30000000-3000000</f>
        <v>2000000</v>
      </c>
      <c r="J72" s="94">
        <f t="shared" si="5"/>
        <v>2000000</v>
      </c>
    </row>
    <row r="73" spans="1:11" ht="33" customHeight="1" x14ac:dyDescent="0.35">
      <c r="A73" s="92" t="s">
        <v>122</v>
      </c>
      <c r="B73" s="95" t="s">
        <v>123</v>
      </c>
      <c r="C73" s="95" t="s">
        <v>124</v>
      </c>
      <c r="D73" s="67" t="s">
        <v>125</v>
      </c>
      <c r="E73" s="96" t="s">
        <v>57</v>
      </c>
      <c r="F73" s="30" t="s">
        <v>139</v>
      </c>
      <c r="G73" s="31">
        <f t="shared" ref="G73:G103" si="6">H73+I73</f>
        <v>131270</v>
      </c>
      <c r="H73" s="68"/>
      <c r="I73" s="68">
        <f>215270-84000</f>
        <v>131270</v>
      </c>
      <c r="J73" s="87">
        <f t="shared" si="5"/>
        <v>131270</v>
      </c>
    </row>
    <row r="74" spans="1:11" ht="36" x14ac:dyDescent="0.35">
      <c r="A74" s="92" t="s">
        <v>86</v>
      </c>
      <c r="B74" s="97" t="s">
        <v>87</v>
      </c>
      <c r="C74" s="97" t="s">
        <v>12</v>
      </c>
      <c r="D74" s="34" t="s">
        <v>88</v>
      </c>
      <c r="E74" s="96" t="s">
        <v>58</v>
      </c>
      <c r="F74" s="36" t="s">
        <v>138</v>
      </c>
      <c r="G74" s="31">
        <f t="shared" si="6"/>
        <v>2100000</v>
      </c>
      <c r="H74" s="68"/>
      <c r="I74" s="68">
        <f>2250000-150000</f>
        <v>2100000</v>
      </c>
      <c r="J74" s="87">
        <f>I74</f>
        <v>2100000</v>
      </c>
    </row>
    <row r="75" spans="1:11" ht="36" hidden="1" x14ac:dyDescent="0.35">
      <c r="A75" s="92" t="s">
        <v>39</v>
      </c>
      <c r="B75" s="52" t="s">
        <v>40</v>
      </c>
      <c r="C75" s="52" t="s">
        <v>41</v>
      </c>
      <c r="D75" s="67" t="s">
        <v>42</v>
      </c>
      <c r="E75" s="96" t="s">
        <v>59</v>
      </c>
      <c r="F75" s="30"/>
      <c r="G75" s="31">
        <f t="shared" si="6"/>
        <v>0</v>
      </c>
      <c r="H75" s="68"/>
      <c r="I75" s="68"/>
      <c r="J75" s="87">
        <f t="shared" si="5"/>
        <v>0</v>
      </c>
    </row>
    <row r="76" spans="1:11" ht="36" hidden="1" x14ac:dyDescent="0.35">
      <c r="A76" s="92" t="s">
        <v>29</v>
      </c>
      <c r="B76" s="52" t="s">
        <v>17</v>
      </c>
      <c r="C76" s="52" t="s">
        <v>13</v>
      </c>
      <c r="D76" s="67" t="s">
        <v>18</v>
      </c>
      <c r="E76" s="96" t="s">
        <v>58</v>
      </c>
      <c r="F76" s="30"/>
      <c r="G76" s="31">
        <f t="shared" si="6"/>
        <v>0</v>
      </c>
      <c r="H76" s="68"/>
      <c r="I76" s="68"/>
      <c r="J76" s="87">
        <f t="shared" si="5"/>
        <v>0</v>
      </c>
    </row>
    <row r="77" spans="1:11" ht="54" hidden="1" x14ac:dyDescent="0.35">
      <c r="A77" s="27" t="s">
        <v>30</v>
      </c>
      <c r="B77" s="28" t="s">
        <v>31</v>
      </c>
      <c r="C77" s="28" t="s">
        <v>43</v>
      </c>
      <c r="D77" s="35" t="s">
        <v>32</v>
      </c>
      <c r="E77" s="96" t="s">
        <v>59</v>
      </c>
      <c r="F77" s="30"/>
      <c r="G77" s="31">
        <f t="shared" si="6"/>
        <v>0</v>
      </c>
      <c r="H77" s="68"/>
      <c r="I77" s="68"/>
      <c r="J77" s="87">
        <f t="shared" si="5"/>
        <v>0</v>
      </c>
    </row>
    <row r="78" spans="1:11" ht="36" x14ac:dyDescent="0.35">
      <c r="A78" s="92" t="s">
        <v>29</v>
      </c>
      <c r="B78" s="52" t="s">
        <v>17</v>
      </c>
      <c r="C78" s="52" t="s">
        <v>13</v>
      </c>
      <c r="D78" s="67" t="s">
        <v>18</v>
      </c>
      <c r="E78" s="96" t="s">
        <v>59</v>
      </c>
      <c r="F78" s="30" t="s">
        <v>139</v>
      </c>
      <c r="G78" s="31">
        <f t="shared" si="6"/>
        <v>155000</v>
      </c>
      <c r="H78" s="68"/>
      <c r="I78" s="68">
        <v>155000</v>
      </c>
      <c r="J78" s="87">
        <v>155000</v>
      </c>
    </row>
    <row r="79" spans="1:11" ht="72" x14ac:dyDescent="0.35">
      <c r="A79" s="92" t="s">
        <v>182</v>
      </c>
      <c r="B79" s="52" t="s">
        <v>183</v>
      </c>
      <c r="C79" s="52" t="s">
        <v>10</v>
      </c>
      <c r="D79" s="67" t="s">
        <v>184</v>
      </c>
      <c r="E79" s="96" t="s">
        <v>185</v>
      </c>
      <c r="F79" s="30" t="s">
        <v>192</v>
      </c>
      <c r="G79" s="31">
        <f t="shared" si="6"/>
        <v>3000000</v>
      </c>
      <c r="H79" s="32">
        <f>2500000+1366300-966300</f>
        <v>2900000</v>
      </c>
      <c r="I79" s="68">
        <v>100000</v>
      </c>
      <c r="J79" s="87">
        <v>100000</v>
      </c>
    </row>
    <row r="80" spans="1:11" ht="90" x14ac:dyDescent="0.35">
      <c r="A80" s="92" t="s">
        <v>182</v>
      </c>
      <c r="B80" s="52" t="s">
        <v>183</v>
      </c>
      <c r="C80" s="52" t="s">
        <v>10</v>
      </c>
      <c r="D80" s="67" t="s">
        <v>184</v>
      </c>
      <c r="E80" s="96" t="s">
        <v>287</v>
      </c>
      <c r="F80" s="30" t="s">
        <v>297</v>
      </c>
      <c r="G80" s="31">
        <f t="shared" si="6"/>
        <v>1000000</v>
      </c>
      <c r="H80" s="32">
        <v>1000000</v>
      </c>
      <c r="I80" s="68"/>
      <c r="J80" s="87"/>
    </row>
    <row r="81" spans="1:10" ht="120" customHeight="1" x14ac:dyDescent="0.35">
      <c r="A81" s="92" t="s">
        <v>182</v>
      </c>
      <c r="B81" s="52" t="s">
        <v>183</v>
      </c>
      <c r="C81" s="52" t="s">
        <v>10</v>
      </c>
      <c r="D81" s="67" t="s">
        <v>184</v>
      </c>
      <c r="E81" s="96" t="s">
        <v>230</v>
      </c>
      <c r="F81" s="30" t="s">
        <v>269</v>
      </c>
      <c r="G81" s="31">
        <f t="shared" si="6"/>
        <v>2800000</v>
      </c>
      <c r="H81" s="32">
        <v>2800000</v>
      </c>
      <c r="I81" s="68"/>
      <c r="J81" s="87">
        <f t="shared" ref="J81:J86" si="7">I81</f>
        <v>0</v>
      </c>
    </row>
    <row r="82" spans="1:10" ht="90" x14ac:dyDescent="0.35">
      <c r="A82" s="92" t="s">
        <v>182</v>
      </c>
      <c r="B82" s="52" t="s">
        <v>183</v>
      </c>
      <c r="C82" s="52" t="s">
        <v>10</v>
      </c>
      <c r="D82" s="67" t="s">
        <v>184</v>
      </c>
      <c r="E82" s="96" t="s">
        <v>231</v>
      </c>
      <c r="F82" s="30" t="s">
        <v>270</v>
      </c>
      <c r="G82" s="31">
        <f t="shared" si="6"/>
        <v>3000000</v>
      </c>
      <c r="H82" s="32">
        <v>3000000</v>
      </c>
      <c r="I82" s="68"/>
      <c r="J82" s="87">
        <f t="shared" si="7"/>
        <v>0</v>
      </c>
    </row>
    <row r="83" spans="1:10" ht="90" x14ac:dyDescent="0.35">
      <c r="A83" s="92" t="s">
        <v>182</v>
      </c>
      <c r="B83" s="52" t="s">
        <v>183</v>
      </c>
      <c r="C83" s="52" t="s">
        <v>10</v>
      </c>
      <c r="D83" s="67" t="s">
        <v>184</v>
      </c>
      <c r="E83" s="96" t="s">
        <v>232</v>
      </c>
      <c r="F83" s="30" t="s">
        <v>271</v>
      </c>
      <c r="G83" s="31">
        <f t="shared" si="6"/>
        <v>2000000</v>
      </c>
      <c r="H83" s="32">
        <v>2000000</v>
      </c>
      <c r="I83" s="68"/>
      <c r="J83" s="87">
        <f t="shared" si="7"/>
        <v>0</v>
      </c>
    </row>
    <row r="84" spans="1:10" ht="96.75" customHeight="1" x14ac:dyDescent="0.35">
      <c r="A84" s="92" t="s">
        <v>182</v>
      </c>
      <c r="B84" s="52" t="s">
        <v>183</v>
      </c>
      <c r="C84" s="52" t="s">
        <v>10</v>
      </c>
      <c r="D84" s="67" t="s">
        <v>184</v>
      </c>
      <c r="E84" s="96" t="s">
        <v>233</v>
      </c>
      <c r="F84" s="30" t="s">
        <v>272</v>
      </c>
      <c r="G84" s="31">
        <f t="shared" si="6"/>
        <v>3000000</v>
      </c>
      <c r="H84" s="32">
        <v>3000000</v>
      </c>
      <c r="I84" s="68"/>
      <c r="J84" s="87">
        <f t="shared" si="7"/>
        <v>0</v>
      </c>
    </row>
    <row r="85" spans="1:10" ht="18" x14ac:dyDescent="0.25">
      <c r="A85" s="92" t="s">
        <v>68</v>
      </c>
      <c r="B85" s="52" t="s">
        <v>24</v>
      </c>
      <c r="C85" s="52" t="s">
        <v>10</v>
      </c>
      <c r="D85" s="98" t="s">
        <v>25</v>
      </c>
      <c r="E85" s="22" t="s">
        <v>56</v>
      </c>
      <c r="F85" s="36" t="s">
        <v>140</v>
      </c>
      <c r="G85" s="31">
        <f t="shared" si="6"/>
        <v>102800</v>
      </c>
      <c r="H85" s="32">
        <v>0</v>
      </c>
      <c r="I85" s="32">
        <v>102800</v>
      </c>
      <c r="J85" s="87">
        <f t="shared" si="7"/>
        <v>102800</v>
      </c>
    </row>
    <row r="86" spans="1:10" ht="54" x14ac:dyDescent="0.25">
      <c r="A86" s="92" t="s">
        <v>68</v>
      </c>
      <c r="B86" s="52" t="s">
        <v>24</v>
      </c>
      <c r="C86" s="52" t="s">
        <v>10</v>
      </c>
      <c r="D86" s="98" t="s">
        <v>25</v>
      </c>
      <c r="E86" s="22" t="s">
        <v>104</v>
      </c>
      <c r="F86" s="36" t="s">
        <v>141</v>
      </c>
      <c r="G86" s="31">
        <f t="shared" si="6"/>
        <v>1509900</v>
      </c>
      <c r="H86" s="32">
        <f>450000+817900+242000</f>
        <v>1509900</v>
      </c>
      <c r="I86" s="68"/>
      <c r="J86" s="87">
        <f t="shared" si="7"/>
        <v>0</v>
      </c>
    </row>
    <row r="87" spans="1:10" ht="72" x14ac:dyDescent="0.25">
      <c r="A87" s="92" t="s">
        <v>68</v>
      </c>
      <c r="B87" s="52" t="s">
        <v>24</v>
      </c>
      <c r="C87" s="52" t="s">
        <v>10</v>
      </c>
      <c r="D87" s="98" t="s">
        <v>25</v>
      </c>
      <c r="E87" s="22" t="s">
        <v>105</v>
      </c>
      <c r="F87" s="36" t="s">
        <v>142</v>
      </c>
      <c r="G87" s="31">
        <f t="shared" si="6"/>
        <v>1199600</v>
      </c>
      <c r="H87" s="32">
        <f>730000+711600-242000</f>
        <v>1199600</v>
      </c>
      <c r="I87" s="68"/>
      <c r="J87" s="87"/>
    </row>
    <row r="88" spans="1:10" ht="36" x14ac:dyDescent="0.25">
      <c r="A88" s="92" t="s">
        <v>68</v>
      </c>
      <c r="B88" s="52" t="s">
        <v>24</v>
      </c>
      <c r="C88" s="52" t="s">
        <v>10</v>
      </c>
      <c r="D88" s="98" t="s">
        <v>25</v>
      </c>
      <c r="E88" s="22" t="s">
        <v>126</v>
      </c>
      <c r="F88" s="36" t="s">
        <v>145</v>
      </c>
      <c r="G88" s="31">
        <f t="shared" si="6"/>
        <v>3357300</v>
      </c>
      <c r="H88" s="32">
        <f>2300000+1057300</f>
        <v>3357300</v>
      </c>
      <c r="I88" s="68"/>
      <c r="J88" s="87"/>
    </row>
    <row r="89" spans="1:10" ht="36" x14ac:dyDescent="0.35">
      <c r="A89" s="92" t="s">
        <v>33</v>
      </c>
      <c r="B89" s="52" t="s">
        <v>15</v>
      </c>
      <c r="C89" s="52" t="s">
        <v>34</v>
      </c>
      <c r="D89" s="29" t="s">
        <v>35</v>
      </c>
      <c r="E89" s="96" t="s">
        <v>58</v>
      </c>
      <c r="F89" s="36" t="s">
        <v>138</v>
      </c>
      <c r="G89" s="31">
        <f t="shared" si="6"/>
        <v>1099400</v>
      </c>
      <c r="H89" s="68"/>
      <c r="I89" s="68">
        <v>1099400</v>
      </c>
      <c r="J89" s="87">
        <v>1099400</v>
      </c>
    </row>
    <row r="90" spans="1:10" ht="36" x14ac:dyDescent="0.35">
      <c r="A90" s="92" t="s">
        <v>33</v>
      </c>
      <c r="B90" s="52" t="s">
        <v>15</v>
      </c>
      <c r="C90" s="52" t="s">
        <v>34</v>
      </c>
      <c r="D90" s="29" t="s">
        <v>35</v>
      </c>
      <c r="E90" s="96" t="s">
        <v>101</v>
      </c>
      <c r="F90" s="30" t="s">
        <v>139</v>
      </c>
      <c r="G90" s="31">
        <f>H90+I90</f>
        <v>50000</v>
      </c>
      <c r="H90" s="68"/>
      <c r="I90" s="68">
        <v>50000</v>
      </c>
      <c r="J90" s="87">
        <v>50000</v>
      </c>
    </row>
    <row r="91" spans="1:10" ht="36" x14ac:dyDescent="0.35">
      <c r="A91" s="92" t="s">
        <v>169</v>
      </c>
      <c r="B91" s="52" t="s">
        <v>170</v>
      </c>
      <c r="C91" s="52" t="s">
        <v>34</v>
      </c>
      <c r="D91" s="29" t="s">
        <v>171</v>
      </c>
      <c r="E91" s="96" t="s">
        <v>58</v>
      </c>
      <c r="F91" s="30" t="s">
        <v>193</v>
      </c>
      <c r="G91" s="31">
        <f>H91+I91</f>
        <v>56166928</v>
      </c>
      <c r="H91" s="68"/>
      <c r="I91" s="68">
        <v>56166928</v>
      </c>
      <c r="J91" s="87">
        <v>56166928</v>
      </c>
    </row>
    <row r="92" spans="1:10" ht="54" x14ac:dyDescent="0.35">
      <c r="A92" s="92" t="s">
        <v>61</v>
      </c>
      <c r="B92" s="52" t="s">
        <v>64</v>
      </c>
      <c r="C92" s="52" t="s">
        <v>34</v>
      </c>
      <c r="D92" s="29" t="s">
        <v>66</v>
      </c>
      <c r="E92" s="96" t="s">
        <v>58</v>
      </c>
      <c r="F92" s="36" t="s">
        <v>138</v>
      </c>
      <c r="G92" s="31">
        <f t="shared" si="6"/>
        <v>183200</v>
      </c>
      <c r="H92" s="68"/>
      <c r="I92" s="68">
        <v>183200</v>
      </c>
      <c r="J92" s="87">
        <f>I92</f>
        <v>183200</v>
      </c>
    </row>
    <row r="93" spans="1:10" ht="54" x14ac:dyDescent="0.35">
      <c r="A93" s="92" t="s">
        <v>61</v>
      </c>
      <c r="B93" s="52" t="s">
        <v>64</v>
      </c>
      <c r="C93" s="52" t="s">
        <v>34</v>
      </c>
      <c r="D93" s="29" t="s">
        <v>66</v>
      </c>
      <c r="E93" s="96" t="s">
        <v>101</v>
      </c>
      <c r="F93" s="30" t="s">
        <v>139</v>
      </c>
      <c r="G93" s="31">
        <f>H93+I93</f>
        <v>4100</v>
      </c>
      <c r="H93" s="68"/>
      <c r="I93" s="68">
        <v>4100</v>
      </c>
      <c r="J93" s="87">
        <v>4100</v>
      </c>
    </row>
    <row r="94" spans="1:10" ht="54" x14ac:dyDescent="0.35">
      <c r="A94" s="92" t="s">
        <v>69</v>
      </c>
      <c r="B94" s="52" t="s">
        <v>70</v>
      </c>
      <c r="C94" s="52" t="s">
        <v>7</v>
      </c>
      <c r="D94" s="34" t="s">
        <v>71</v>
      </c>
      <c r="E94" s="96" t="s">
        <v>57</v>
      </c>
      <c r="F94" s="30" t="s">
        <v>139</v>
      </c>
      <c r="G94" s="31">
        <f>H94+I94</f>
        <v>13041520</v>
      </c>
      <c r="H94" s="68"/>
      <c r="I94" s="68">
        <f>13474120-432600</f>
        <v>13041520</v>
      </c>
      <c r="J94" s="87">
        <f t="shared" ref="J94:J102" si="8">I94</f>
        <v>13041520</v>
      </c>
    </row>
    <row r="95" spans="1:10" ht="54" x14ac:dyDescent="0.35">
      <c r="A95" s="92" t="s">
        <v>89</v>
      </c>
      <c r="B95" s="52" t="s">
        <v>90</v>
      </c>
      <c r="C95" s="52" t="s">
        <v>7</v>
      </c>
      <c r="D95" s="34" t="s">
        <v>91</v>
      </c>
      <c r="E95" s="96" t="s">
        <v>58</v>
      </c>
      <c r="F95" s="36" t="s">
        <v>138</v>
      </c>
      <c r="G95" s="31">
        <f>H95+I95</f>
        <v>466356</v>
      </c>
      <c r="H95" s="68"/>
      <c r="I95" s="68">
        <f>308180-150000+308176</f>
        <v>466356</v>
      </c>
      <c r="J95" s="87">
        <f t="shared" si="8"/>
        <v>466356</v>
      </c>
    </row>
    <row r="96" spans="1:10" ht="36" x14ac:dyDescent="0.35">
      <c r="A96" s="92" t="s">
        <v>62</v>
      </c>
      <c r="B96" s="52" t="s">
        <v>65</v>
      </c>
      <c r="C96" s="52" t="s">
        <v>7</v>
      </c>
      <c r="D96" s="29" t="s">
        <v>67</v>
      </c>
      <c r="E96" s="96" t="s">
        <v>57</v>
      </c>
      <c r="F96" s="30" t="s">
        <v>139</v>
      </c>
      <c r="G96" s="31">
        <f t="shared" si="6"/>
        <v>220000</v>
      </c>
      <c r="H96" s="68"/>
      <c r="I96" s="68">
        <v>220000</v>
      </c>
      <c r="J96" s="87">
        <f t="shared" si="8"/>
        <v>220000</v>
      </c>
    </row>
    <row r="97" spans="1:10" ht="54" x14ac:dyDescent="0.25">
      <c r="A97" s="92" t="s">
        <v>60</v>
      </c>
      <c r="B97" s="97" t="s">
        <v>26</v>
      </c>
      <c r="C97" s="52" t="s">
        <v>11</v>
      </c>
      <c r="D97" s="98" t="s">
        <v>27</v>
      </c>
      <c r="E97" s="35" t="s">
        <v>95</v>
      </c>
      <c r="F97" s="36" t="s">
        <v>143</v>
      </c>
      <c r="G97" s="31">
        <f t="shared" si="6"/>
        <v>3775650</v>
      </c>
      <c r="H97" s="32">
        <v>0</v>
      </c>
      <c r="I97" s="32">
        <v>3775650</v>
      </c>
      <c r="J97" s="87">
        <f t="shared" si="8"/>
        <v>3775650</v>
      </c>
    </row>
    <row r="98" spans="1:10" ht="54" x14ac:dyDescent="0.25">
      <c r="A98" s="92" t="s">
        <v>150</v>
      </c>
      <c r="B98" s="97" t="s">
        <v>151</v>
      </c>
      <c r="C98" s="97" t="s">
        <v>7</v>
      </c>
      <c r="D98" s="34" t="s">
        <v>14</v>
      </c>
      <c r="E98" s="22" t="s">
        <v>152</v>
      </c>
      <c r="F98" s="30" t="s">
        <v>194</v>
      </c>
      <c r="G98" s="31">
        <f t="shared" si="6"/>
        <v>169500</v>
      </c>
      <c r="H98" s="68"/>
      <c r="I98" s="68">
        <f>76800+92700</f>
        <v>169500</v>
      </c>
      <c r="J98" s="87">
        <f t="shared" si="8"/>
        <v>169500</v>
      </c>
    </row>
    <row r="99" spans="1:10" ht="54" x14ac:dyDescent="0.35">
      <c r="A99" s="92" t="s">
        <v>150</v>
      </c>
      <c r="B99" s="97" t="s">
        <v>151</v>
      </c>
      <c r="C99" s="97" t="s">
        <v>7</v>
      </c>
      <c r="D99" s="34" t="s">
        <v>14</v>
      </c>
      <c r="E99" s="96" t="s">
        <v>153</v>
      </c>
      <c r="F99" s="30" t="s">
        <v>311</v>
      </c>
      <c r="G99" s="31">
        <f t="shared" si="6"/>
        <v>319500</v>
      </c>
      <c r="H99" s="68"/>
      <c r="I99" s="68">
        <f>76800+92700+100000+50000</f>
        <v>319500</v>
      </c>
      <c r="J99" s="87">
        <f t="shared" si="8"/>
        <v>319500</v>
      </c>
    </row>
    <row r="100" spans="1:10" ht="72" x14ac:dyDescent="0.35">
      <c r="A100" s="92" t="s">
        <v>150</v>
      </c>
      <c r="B100" s="97" t="s">
        <v>151</v>
      </c>
      <c r="C100" s="97" t="s">
        <v>7</v>
      </c>
      <c r="D100" s="34" t="s">
        <v>14</v>
      </c>
      <c r="E100" s="96" t="s">
        <v>187</v>
      </c>
      <c r="F100" s="30" t="s">
        <v>195</v>
      </c>
      <c r="G100" s="31">
        <f t="shared" si="6"/>
        <v>169500</v>
      </c>
      <c r="H100" s="68"/>
      <c r="I100" s="68">
        <f>76800+92700</f>
        <v>169500</v>
      </c>
      <c r="J100" s="87">
        <f t="shared" si="8"/>
        <v>169500</v>
      </c>
    </row>
    <row r="101" spans="1:10" ht="54" x14ac:dyDescent="0.35">
      <c r="A101" s="92" t="s">
        <v>150</v>
      </c>
      <c r="B101" s="97" t="s">
        <v>151</v>
      </c>
      <c r="C101" s="97" t="s">
        <v>7</v>
      </c>
      <c r="D101" s="34" t="s">
        <v>14</v>
      </c>
      <c r="E101" s="96" t="s">
        <v>293</v>
      </c>
      <c r="F101" s="30" t="s">
        <v>296</v>
      </c>
      <c r="G101" s="31">
        <f t="shared" si="6"/>
        <v>350000</v>
      </c>
      <c r="H101" s="68"/>
      <c r="I101" s="68">
        <f>500000-150000</f>
        <v>350000</v>
      </c>
      <c r="J101" s="87">
        <f t="shared" si="8"/>
        <v>350000</v>
      </c>
    </row>
    <row r="102" spans="1:10" ht="54" x14ac:dyDescent="0.35">
      <c r="A102" s="92" t="s">
        <v>150</v>
      </c>
      <c r="B102" s="97" t="s">
        <v>151</v>
      </c>
      <c r="C102" s="97" t="s">
        <v>7</v>
      </c>
      <c r="D102" s="34" t="s">
        <v>14</v>
      </c>
      <c r="E102" s="96" t="s">
        <v>154</v>
      </c>
      <c r="F102" s="30" t="s">
        <v>196</v>
      </c>
      <c r="G102" s="31">
        <f t="shared" si="6"/>
        <v>369500</v>
      </c>
      <c r="H102" s="68"/>
      <c r="I102" s="68">
        <f>76800+92700+200000</f>
        <v>369500</v>
      </c>
      <c r="J102" s="87">
        <f t="shared" si="8"/>
        <v>369500</v>
      </c>
    </row>
    <row r="103" spans="1:10" ht="36" hidden="1" x14ac:dyDescent="0.35">
      <c r="A103" s="92" t="s">
        <v>63</v>
      </c>
      <c r="B103" s="99" t="s">
        <v>36</v>
      </c>
      <c r="C103" s="99" t="s">
        <v>37</v>
      </c>
      <c r="D103" s="34" t="s">
        <v>38</v>
      </c>
      <c r="E103" s="96" t="s">
        <v>58</v>
      </c>
      <c r="F103" s="23"/>
      <c r="G103" s="31">
        <f t="shared" si="6"/>
        <v>0</v>
      </c>
      <c r="H103" s="68"/>
      <c r="I103" s="68"/>
      <c r="J103" s="87"/>
    </row>
    <row r="104" spans="1:10" ht="54" hidden="1" x14ac:dyDescent="0.35">
      <c r="A104" s="92" t="s">
        <v>72</v>
      </c>
      <c r="B104" s="99" t="s">
        <v>73</v>
      </c>
      <c r="C104" s="99" t="s">
        <v>8</v>
      </c>
      <c r="D104" s="34" t="s">
        <v>74</v>
      </c>
      <c r="E104" s="96" t="s">
        <v>58</v>
      </c>
      <c r="F104" s="23"/>
      <c r="G104" s="31">
        <f>H104+I104</f>
        <v>0</v>
      </c>
      <c r="H104" s="68"/>
      <c r="I104" s="68"/>
      <c r="J104" s="87"/>
    </row>
    <row r="105" spans="1:10" ht="142.5" hidden="1" customHeight="1" x14ac:dyDescent="0.3">
      <c r="A105" s="100" t="s">
        <v>96</v>
      </c>
      <c r="B105" s="101" t="s">
        <v>97</v>
      </c>
      <c r="C105" s="102" t="s">
        <v>16</v>
      </c>
      <c r="D105" s="103" t="s">
        <v>99</v>
      </c>
      <c r="E105" s="104" t="s">
        <v>98</v>
      </c>
      <c r="F105" s="105"/>
      <c r="G105" s="106">
        <f>H105+I105</f>
        <v>0</v>
      </c>
      <c r="H105" s="107">
        <v>0</v>
      </c>
      <c r="I105" s="108"/>
      <c r="J105" s="109"/>
    </row>
    <row r="106" spans="1:10" ht="124.8" hidden="1" x14ac:dyDescent="0.3">
      <c r="A106" s="100" t="s">
        <v>96</v>
      </c>
      <c r="B106" s="101" t="s">
        <v>97</v>
      </c>
      <c r="C106" s="110" t="s">
        <v>16</v>
      </c>
      <c r="D106" s="5" t="s">
        <v>99</v>
      </c>
      <c r="E106" s="111" t="s">
        <v>100</v>
      </c>
      <c r="F106" s="105"/>
      <c r="G106" s="106">
        <f>H106+I106</f>
        <v>0</v>
      </c>
      <c r="H106" s="107"/>
      <c r="I106" s="108"/>
      <c r="J106" s="109"/>
    </row>
    <row r="107" spans="1:10" ht="52.2" x14ac:dyDescent="0.25">
      <c r="A107" s="51" t="s">
        <v>146</v>
      </c>
      <c r="B107" s="88"/>
      <c r="C107" s="88"/>
      <c r="D107" s="112" t="s">
        <v>147</v>
      </c>
      <c r="E107" s="112"/>
      <c r="F107" s="113"/>
      <c r="G107" s="24">
        <f>H107+I107</f>
        <v>58500</v>
      </c>
      <c r="H107" s="78">
        <f>H108</f>
        <v>58500</v>
      </c>
      <c r="I107" s="78">
        <f>I108</f>
        <v>0</v>
      </c>
      <c r="J107" s="79">
        <f>J108</f>
        <v>0</v>
      </c>
    </row>
    <row r="108" spans="1:10" ht="118.5" customHeight="1" x14ac:dyDescent="0.25">
      <c r="A108" s="27" t="s">
        <v>148</v>
      </c>
      <c r="B108" s="114" t="s">
        <v>22</v>
      </c>
      <c r="C108" s="114" t="s">
        <v>7</v>
      </c>
      <c r="D108" s="37" t="s">
        <v>23</v>
      </c>
      <c r="E108" s="115" t="s">
        <v>149</v>
      </c>
      <c r="F108" s="30" t="s">
        <v>197</v>
      </c>
      <c r="G108" s="31">
        <f>H108+I108</f>
        <v>58500</v>
      </c>
      <c r="H108" s="38">
        <v>58500</v>
      </c>
      <c r="I108" s="69"/>
      <c r="J108" s="70"/>
    </row>
    <row r="109" spans="1:10" ht="57" customHeight="1" x14ac:dyDescent="0.35">
      <c r="A109" s="51" t="s">
        <v>176</v>
      </c>
      <c r="B109" s="88"/>
      <c r="C109" s="88"/>
      <c r="D109" s="112" t="s">
        <v>177</v>
      </c>
      <c r="E109" s="116"/>
      <c r="F109" s="117"/>
      <c r="G109" s="118">
        <f>SUM(H109+I109)</f>
        <v>20991400</v>
      </c>
      <c r="H109" s="119">
        <f>SUM(H110:H120)</f>
        <v>8716303</v>
      </c>
      <c r="I109" s="119">
        <f>SUM(I110:I120)</f>
        <v>12275097</v>
      </c>
      <c r="J109" s="120">
        <f>SUM(J110:J120)</f>
        <v>12275097</v>
      </c>
    </row>
    <row r="110" spans="1:10" ht="66.75" customHeight="1" x14ac:dyDescent="0.25">
      <c r="A110" s="27" t="s">
        <v>234</v>
      </c>
      <c r="B110" s="28" t="s">
        <v>219</v>
      </c>
      <c r="C110" s="28" t="s">
        <v>220</v>
      </c>
      <c r="D110" s="34" t="s">
        <v>221</v>
      </c>
      <c r="E110" s="182" t="s">
        <v>216</v>
      </c>
      <c r="F110" s="175" t="s">
        <v>265</v>
      </c>
      <c r="G110" s="106">
        <f t="shared" ref="G110:G120" si="9">H110+I110</f>
        <v>627000</v>
      </c>
      <c r="H110" s="107">
        <v>477000</v>
      </c>
      <c r="I110" s="107">
        <v>150000</v>
      </c>
      <c r="J110" s="121">
        <v>150000</v>
      </c>
    </row>
    <row r="111" spans="1:10" ht="55.95" customHeight="1" x14ac:dyDescent="0.25">
      <c r="A111" s="122" t="s">
        <v>178</v>
      </c>
      <c r="B111" s="123" t="s">
        <v>179</v>
      </c>
      <c r="C111" s="114" t="s">
        <v>16</v>
      </c>
      <c r="D111" s="34" t="s">
        <v>180</v>
      </c>
      <c r="E111" s="183"/>
      <c r="F111" s="176"/>
      <c r="G111" s="106">
        <f t="shared" si="9"/>
        <v>2276900</v>
      </c>
      <c r="H111" s="107">
        <v>1500000</v>
      </c>
      <c r="I111" s="107">
        <v>776900</v>
      </c>
      <c r="J111" s="121">
        <v>776900</v>
      </c>
    </row>
    <row r="112" spans="1:10" ht="54" x14ac:dyDescent="0.25">
      <c r="A112" s="122" t="s">
        <v>178</v>
      </c>
      <c r="B112" s="123" t="s">
        <v>179</v>
      </c>
      <c r="C112" s="114" t="s">
        <v>16</v>
      </c>
      <c r="D112" s="34" t="s">
        <v>180</v>
      </c>
      <c r="E112" s="124" t="s">
        <v>235</v>
      </c>
      <c r="F112" s="125" t="s">
        <v>273</v>
      </c>
      <c r="G112" s="106">
        <f t="shared" si="9"/>
        <v>2000000</v>
      </c>
      <c r="H112" s="107">
        <v>1970000</v>
      </c>
      <c r="I112" s="107">
        <v>30000</v>
      </c>
      <c r="J112" s="121">
        <v>30000</v>
      </c>
    </row>
    <row r="113" spans="1:10" ht="54" x14ac:dyDescent="0.35">
      <c r="A113" s="122" t="s">
        <v>178</v>
      </c>
      <c r="B113" s="123" t="s">
        <v>179</v>
      </c>
      <c r="C113" s="114" t="s">
        <v>16</v>
      </c>
      <c r="D113" s="34" t="s">
        <v>180</v>
      </c>
      <c r="E113" s="96" t="s">
        <v>186</v>
      </c>
      <c r="F113" s="126" t="s">
        <v>274</v>
      </c>
      <c r="G113" s="106">
        <f t="shared" si="9"/>
        <v>250000</v>
      </c>
      <c r="H113" s="107">
        <v>150000</v>
      </c>
      <c r="I113" s="107">
        <v>100000</v>
      </c>
      <c r="J113" s="121">
        <v>100000</v>
      </c>
    </row>
    <row r="114" spans="1:10" ht="54" x14ac:dyDescent="0.35">
      <c r="A114" s="122" t="s">
        <v>178</v>
      </c>
      <c r="B114" s="123" t="s">
        <v>179</v>
      </c>
      <c r="C114" s="114" t="s">
        <v>16</v>
      </c>
      <c r="D114" s="34" t="s">
        <v>180</v>
      </c>
      <c r="E114" s="96" t="s">
        <v>181</v>
      </c>
      <c r="F114" s="126" t="s">
        <v>275</v>
      </c>
      <c r="G114" s="31">
        <f t="shared" si="9"/>
        <v>4000000</v>
      </c>
      <c r="H114" s="32">
        <v>0</v>
      </c>
      <c r="I114" s="68">
        <v>4000000</v>
      </c>
      <c r="J114" s="87">
        <v>4000000</v>
      </c>
    </row>
    <row r="115" spans="1:10" ht="54" x14ac:dyDescent="0.35">
      <c r="A115" s="122" t="s">
        <v>178</v>
      </c>
      <c r="B115" s="123" t="s">
        <v>179</v>
      </c>
      <c r="C115" s="114" t="s">
        <v>16</v>
      </c>
      <c r="D115" s="34" t="s">
        <v>180</v>
      </c>
      <c r="E115" s="127" t="s">
        <v>98</v>
      </c>
      <c r="F115" s="30" t="s">
        <v>198</v>
      </c>
      <c r="G115" s="128">
        <f t="shared" si="9"/>
        <v>8000000</v>
      </c>
      <c r="H115" s="129">
        <f>2500000-390697+2500000</f>
        <v>4609303</v>
      </c>
      <c r="I115" s="130">
        <f>500000+390697+2500000</f>
        <v>3390697</v>
      </c>
      <c r="J115" s="131">
        <v>3390697</v>
      </c>
    </row>
    <row r="116" spans="1:10" ht="54" x14ac:dyDescent="0.35">
      <c r="A116" s="27" t="s">
        <v>178</v>
      </c>
      <c r="B116" s="114" t="s">
        <v>179</v>
      </c>
      <c r="C116" s="114" t="s">
        <v>16</v>
      </c>
      <c r="D116" s="34" t="s">
        <v>180</v>
      </c>
      <c r="E116" s="96" t="s">
        <v>278</v>
      </c>
      <c r="F116" s="132" t="s">
        <v>284</v>
      </c>
      <c r="G116" s="31">
        <f t="shared" si="9"/>
        <v>3000000</v>
      </c>
      <c r="H116" s="32">
        <v>0</v>
      </c>
      <c r="I116" s="68">
        <v>3000000</v>
      </c>
      <c r="J116" s="87">
        <v>3000000</v>
      </c>
    </row>
    <row r="117" spans="1:10" ht="54" x14ac:dyDescent="0.35">
      <c r="A117" s="122" t="s">
        <v>178</v>
      </c>
      <c r="B117" s="123" t="s">
        <v>179</v>
      </c>
      <c r="C117" s="123" t="s">
        <v>16</v>
      </c>
      <c r="D117" s="133" t="s">
        <v>180</v>
      </c>
      <c r="E117" s="126" t="s">
        <v>292</v>
      </c>
      <c r="F117" s="134" t="s">
        <v>295</v>
      </c>
      <c r="G117" s="106">
        <f t="shared" si="9"/>
        <v>100000</v>
      </c>
      <c r="H117" s="107">
        <v>0</v>
      </c>
      <c r="I117" s="135">
        <v>100000</v>
      </c>
      <c r="J117" s="136">
        <v>100000</v>
      </c>
    </row>
    <row r="118" spans="1:10" ht="54" x14ac:dyDescent="0.35">
      <c r="A118" s="137" t="s">
        <v>178</v>
      </c>
      <c r="B118" s="138" t="s">
        <v>179</v>
      </c>
      <c r="C118" s="138" t="s">
        <v>16</v>
      </c>
      <c r="D118" s="139" t="s">
        <v>180</v>
      </c>
      <c r="E118" s="140" t="s">
        <v>324</v>
      </c>
      <c r="F118" s="141" t="s">
        <v>333</v>
      </c>
      <c r="G118" s="142">
        <f t="shared" si="9"/>
        <v>127500</v>
      </c>
      <c r="H118" s="143"/>
      <c r="I118" s="144">
        <v>127500</v>
      </c>
      <c r="J118" s="145">
        <v>127500</v>
      </c>
    </row>
    <row r="119" spans="1:10" ht="54" x14ac:dyDescent="0.35">
      <c r="A119" s="137" t="s">
        <v>178</v>
      </c>
      <c r="B119" s="138" t="s">
        <v>179</v>
      </c>
      <c r="C119" s="138" t="s">
        <v>16</v>
      </c>
      <c r="D119" s="139" t="s">
        <v>180</v>
      </c>
      <c r="E119" s="146" t="s">
        <v>325</v>
      </c>
      <c r="F119" s="141" t="s">
        <v>334</v>
      </c>
      <c r="G119" s="142">
        <f t="shared" si="9"/>
        <v>10000</v>
      </c>
      <c r="H119" s="46">
        <v>10000</v>
      </c>
      <c r="I119" s="73"/>
      <c r="J119" s="94"/>
    </row>
    <row r="120" spans="1:10" ht="118.5" customHeight="1" thickBot="1" x14ac:dyDescent="0.4">
      <c r="A120" s="137" t="s">
        <v>326</v>
      </c>
      <c r="B120" s="138" t="s">
        <v>327</v>
      </c>
      <c r="C120" s="138" t="s">
        <v>16</v>
      </c>
      <c r="D120" s="139" t="s">
        <v>328</v>
      </c>
      <c r="E120" s="140" t="s">
        <v>335</v>
      </c>
      <c r="F120" s="141" t="s">
        <v>337</v>
      </c>
      <c r="G120" s="142">
        <f t="shared" si="9"/>
        <v>600000</v>
      </c>
      <c r="H120" s="143">
        <v>0</v>
      </c>
      <c r="I120" s="144">
        <v>600000</v>
      </c>
      <c r="J120" s="145">
        <v>600000</v>
      </c>
    </row>
    <row r="121" spans="1:10" ht="18.600000000000001" thickBot="1" x14ac:dyDescent="0.4">
      <c r="A121" s="147"/>
      <c r="B121" s="148"/>
      <c r="C121" s="148"/>
      <c r="D121" s="149" t="s">
        <v>46</v>
      </c>
      <c r="E121" s="150"/>
      <c r="F121" s="151"/>
      <c r="G121" s="152">
        <f>SUM(I121+H121)</f>
        <v>476607242</v>
      </c>
      <c r="H121" s="152">
        <f>H14+H42+H70+H107+H52+H109+H57+H63+H35+H26</f>
        <v>160762914</v>
      </c>
      <c r="I121" s="152">
        <f>I14+I42+I70+I107+I52+I109+I57+I63+I35+I26</f>
        <v>315844328</v>
      </c>
      <c r="J121" s="152">
        <f>J14+J42+J70+J107+J52+J109+J57+J63+J35+J26</f>
        <v>315517135</v>
      </c>
    </row>
    <row r="122" spans="1:10" ht="24" customHeight="1" x14ac:dyDescent="0.35">
      <c r="D122" s="153"/>
      <c r="E122" s="9"/>
      <c r="F122" s="10"/>
      <c r="G122" s="154"/>
      <c r="H122" s="154"/>
      <c r="I122" s="154"/>
      <c r="J122" s="155"/>
    </row>
    <row r="123" spans="1:10" ht="18" x14ac:dyDescent="0.35">
      <c r="E123" s="9"/>
      <c r="F123" s="10"/>
      <c r="G123" s="154"/>
      <c r="H123" s="154"/>
      <c r="I123" s="154"/>
      <c r="J123" s="156"/>
    </row>
    <row r="124" spans="1:10" ht="12.75" hidden="1" customHeight="1" x14ac:dyDescent="0.35">
      <c r="A124" s="157"/>
      <c r="B124" s="9"/>
      <c r="C124" s="158"/>
      <c r="D124" s="9"/>
      <c r="E124" s="9"/>
      <c r="F124" s="10"/>
      <c r="G124" s="154"/>
      <c r="H124" s="159"/>
      <c r="I124" s="160"/>
      <c r="J124" s="9"/>
    </row>
    <row r="125" spans="1:10" ht="18" x14ac:dyDescent="0.35">
      <c r="A125" s="157"/>
      <c r="B125" s="9"/>
      <c r="C125" s="158"/>
      <c r="D125" s="9"/>
      <c r="E125" s="9"/>
      <c r="F125" s="10"/>
      <c r="G125" s="154"/>
      <c r="H125" s="154"/>
      <c r="I125" s="154"/>
      <c r="J125" s="9"/>
    </row>
    <row r="126" spans="1:10" ht="18" x14ac:dyDescent="0.35">
      <c r="A126" s="157"/>
      <c r="B126" s="9"/>
      <c r="C126" s="158"/>
      <c r="D126" s="9"/>
      <c r="E126" s="9"/>
      <c r="F126" s="10"/>
      <c r="G126" s="154"/>
      <c r="H126" s="154"/>
      <c r="I126" s="154"/>
      <c r="J126" s="9"/>
    </row>
    <row r="127" spans="1:10" ht="18" x14ac:dyDescent="0.35">
      <c r="A127" s="157"/>
      <c r="B127" s="9" t="s">
        <v>329</v>
      </c>
      <c r="C127" s="158"/>
      <c r="D127" s="9"/>
      <c r="E127" s="9"/>
      <c r="F127" s="10"/>
      <c r="G127" s="10"/>
      <c r="H127" s="161"/>
      <c r="I127" s="9" t="s">
        <v>330</v>
      </c>
      <c r="J127" s="9"/>
    </row>
    <row r="128" spans="1:10" ht="18" x14ac:dyDescent="0.35">
      <c r="A128" s="157"/>
      <c r="B128" s="9"/>
      <c r="C128" s="9"/>
      <c r="D128" s="9"/>
      <c r="E128" s="9"/>
      <c r="F128" s="10"/>
      <c r="G128" s="10"/>
      <c r="H128" s="9"/>
      <c r="I128" s="9"/>
      <c r="J128" s="9"/>
    </row>
    <row r="129" spans="1:10" ht="18" x14ac:dyDescent="0.35">
      <c r="A129" s="157"/>
      <c r="B129" s="184" t="s">
        <v>80</v>
      </c>
      <c r="C129" s="184"/>
      <c r="D129" s="184"/>
      <c r="E129" s="9"/>
      <c r="F129" s="10"/>
      <c r="G129" s="10"/>
      <c r="H129" s="9"/>
      <c r="I129" s="9" t="s">
        <v>81</v>
      </c>
      <c r="J129" s="9"/>
    </row>
    <row r="136" spans="1:10" x14ac:dyDescent="0.25">
      <c r="H136" s="156"/>
    </row>
  </sheetData>
  <sheetProtection selectLockedCells="1" selectUnlockedCells="1"/>
  <mergeCells count="31">
    <mergeCell ref="E110:E111"/>
    <mergeCell ref="E54:E55"/>
    <mergeCell ref="F110:F111"/>
    <mergeCell ref="E68:E69"/>
    <mergeCell ref="B129:D129"/>
    <mergeCell ref="F64:F67"/>
    <mergeCell ref="F71:F72"/>
    <mergeCell ref="F68:F69"/>
    <mergeCell ref="F54:F55"/>
    <mergeCell ref="E71:E72"/>
    <mergeCell ref="E64:E67"/>
    <mergeCell ref="E58:E59"/>
    <mergeCell ref="F27:F30"/>
    <mergeCell ref="F58:F59"/>
    <mergeCell ref="F36:F37"/>
    <mergeCell ref="E48:E49"/>
    <mergeCell ref="F48:F49"/>
    <mergeCell ref="E36:E37"/>
    <mergeCell ref="E27:E30"/>
    <mergeCell ref="H2:J2"/>
    <mergeCell ref="I11:J11"/>
    <mergeCell ref="F11:F12"/>
    <mergeCell ref="A6:J6"/>
    <mergeCell ref="A7:J7"/>
    <mergeCell ref="A11:A12"/>
    <mergeCell ref="H11:H12"/>
    <mergeCell ref="E11:E12"/>
    <mergeCell ref="C11:C12"/>
    <mergeCell ref="B11:B12"/>
    <mergeCell ref="G11:G12"/>
    <mergeCell ref="D11:D12"/>
  </mergeCells>
  <phoneticPr fontId="0" type="noConversion"/>
  <printOptions horizontalCentered="1"/>
  <pageMargins left="0.43307086614173229" right="7.874015748031496E-2" top="0.39370078740157483" bottom="0.35433070866141736" header="0.11811023622047245" footer="0.31496062992125984"/>
  <pageSetup paperSize="9" scale="51" firstPageNumber="0" fitToHeight="9" orientation="landscape" r:id="rId1"/>
  <headerFooter differentFirst="1" alignWithMargins="0">
    <oddHeader>&amp;RПродовження додатка</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3</vt:i4>
      </vt:variant>
    </vt:vector>
  </HeadingPairs>
  <TitlesOfParts>
    <vt:vector size="4" baseType="lpstr">
      <vt:lpstr>Лист1  (3)</vt:lpstr>
      <vt:lpstr>'Лист1  (3)'!_Hlk143674693</vt:lpstr>
      <vt:lpstr>'Лист1  (3)'!Заголовки_для_друку</vt:lpstr>
      <vt:lpstr>'Лист1  (3)'!Область_друку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MMR ZO</cp:lastModifiedBy>
  <cp:lastPrinted>2023-12-07T13:54:14Z</cp:lastPrinted>
  <dcterms:created xsi:type="dcterms:W3CDTF">2016-01-05T10:54:52Z</dcterms:created>
  <dcterms:modified xsi:type="dcterms:W3CDTF">2023-12-07T13:59:09Z</dcterms:modified>
</cp:coreProperties>
</file>